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mdasphalt-my.sharepoint.com/personal/mtran_mdasphalt_org/Documents/Documents/Communications/2026/May/"/>
    </mc:Choice>
  </mc:AlternateContent>
  <xr:revisionPtr revIDLastSave="0" documentId="8_{BB25FB0F-C78D-4D8A-B3A0-9BEE772CFC8F}" xr6:coauthVersionLast="47" xr6:coauthVersionMax="47" xr10:uidLastSave="{00000000-0000-0000-0000-000000000000}"/>
  <bookViews>
    <workbookView xWindow="-28860" yWindow="-16425" windowWidth="29040" windowHeight="15720" tabRatio="647" xr2:uid="{00000000-000D-0000-FFFF-FFFF00000000}"/>
  </bookViews>
  <sheets>
    <sheet name="Worksheet" sheetId="1" r:id="rId1"/>
    <sheet name="Fuel Prices" sheetId="6" r:id="rId2"/>
    <sheet name="Conversions" sheetId="7" r:id="rId3"/>
    <sheet name="Measures" sheetId="2" r:id="rId4"/>
    <sheet name="HMA Calculations" sheetId="3" r:id="rId5"/>
  </sheets>
  <definedNames>
    <definedName name="_8_Jan_05">Worksheet!$A$9:$M$55</definedName>
    <definedName name="_xlnm._FilterDatabase" localSheetId="0" hidden="1">Worksheet!$A$8:$M$55</definedName>
    <definedName name="Date">'Fuel Prices'!$A:$A</definedName>
    <definedName name="Price">'Fuel Prices'!$B:$B</definedName>
    <definedName name="_xlnm.Print_Area" localSheetId="2">Conversions!$A$1:$W$36</definedName>
    <definedName name="_xlnm.Print_Area" localSheetId="0">Worksheet!$A$1:$M$57</definedName>
    <definedName name="_xlnm.Print_Titles" localSheetId="0">Worksheet!$1:$8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8" i="6" l="1"/>
  <c r="C267" i="6"/>
  <c r="C266" i="6"/>
  <c r="C265" i="6"/>
  <c r="C264" i="6"/>
  <c r="C263" i="6"/>
  <c r="C262" i="6"/>
  <c r="C261" i="6"/>
  <c r="C260" i="6"/>
  <c r="C259" i="6"/>
  <c r="C258" i="6"/>
  <c r="C257" i="6"/>
  <c r="C256" i="6"/>
  <c r="C255" i="6"/>
  <c r="C254" i="6"/>
  <c r="C253" i="6"/>
  <c r="C252" i="6"/>
  <c r="C251" i="6"/>
  <c r="C250" i="6"/>
  <c r="C249" i="6"/>
  <c r="C248" i="6"/>
  <c r="C247" i="6"/>
  <c r="C246" i="6"/>
  <c r="C245" i="6"/>
  <c r="C244" i="6"/>
  <c r="C243" i="6"/>
  <c r="C242" i="6"/>
  <c r="C241" i="6"/>
  <c r="C240" i="6"/>
  <c r="C239" i="6"/>
  <c r="C238" i="6"/>
  <c r="C237" i="6"/>
  <c r="C236" i="6"/>
  <c r="C235" i="6"/>
  <c r="C234" i="6"/>
  <c r="C233" i="6"/>
  <c r="C232" i="6"/>
  <c r="C231" i="6"/>
  <c r="C230" i="6"/>
  <c r="C229" i="6"/>
  <c r="C228" i="6"/>
  <c r="C227" i="6"/>
  <c r="C226" i="6"/>
  <c r="C225" i="6"/>
  <c r="C224" i="6"/>
  <c r="C223" i="6"/>
  <c r="C222" i="6"/>
  <c r="C221" i="6"/>
  <c r="C220" i="6"/>
  <c r="C219" i="6"/>
  <c r="C218" i="6"/>
  <c r="C217" i="6"/>
  <c r="C216" i="6"/>
  <c r="C215" i="6"/>
  <c r="C214" i="6"/>
  <c r="C213" i="6"/>
  <c r="C212" i="6"/>
  <c r="C211" i="6"/>
  <c r="C210" i="6"/>
  <c r="C209" i="6"/>
  <c r="C208" i="6"/>
  <c r="C207" i="6"/>
  <c r="C206" i="6"/>
  <c r="C205" i="6"/>
  <c r="C204" i="6"/>
  <c r="C203" i="6"/>
  <c r="C202" i="6"/>
  <c r="C201" i="6"/>
  <c r="C200" i="6"/>
  <c r="C199" i="6"/>
  <c r="C198" i="6"/>
  <c r="C197" i="6"/>
  <c r="C196" i="6"/>
  <c r="C195" i="6"/>
  <c r="C194" i="6"/>
  <c r="C193" i="6"/>
  <c r="C192" i="6"/>
  <c r="C191" i="6"/>
  <c r="C190" i="6"/>
  <c r="C189" i="6"/>
  <c r="C188" i="6"/>
  <c r="C187" i="6"/>
  <c r="C186" i="6"/>
  <c r="C185" i="6"/>
  <c r="C184" i="6"/>
  <c r="C183" i="6"/>
  <c r="C182" i="6"/>
  <c r="C181" i="6"/>
  <c r="C180" i="6"/>
  <c r="C179" i="6"/>
  <c r="C178" i="6"/>
  <c r="C177" i="6"/>
  <c r="C176" i="6"/>
  <c r="C175" i="6"/>
  <c r="C174" i="6"/>
  <c r="C173" i="6"/>
  <c r="C172" i="6"/>
  <c r="C171" i="6"/>
  <c r="C170" i="6"/>
  <c r="C169" i="6"/>
  <c r="C168" i="6"/>
  <c r="C167" i="6"/>
  <c r="C166" i="6"/>
  <c r="C165" i="6"/>
  <c r="C164" i="6"/>
  <c r="C163" i="6"/>
  <c r="C162" i="6"/>
  <c r="C161" i="6"/>
  <c r="C160" i="6"/>
  <c r="C159" i="6"/>
  <c r="C158" i="6"/>
  <c r="C157" i="6"/>
  <c r="C156" i="6"/>
  <c r="C155" i="6"/>
  <c r="C154" i="6"/>
  <c r="C153" i="6"/>
  <c r="C152" i="6"/>
  <c r="C151" i="6"/>
  <c r="C150" i="6"/>
  <c r="C149" i="6"/>
  <c r="C148" i="6"/>
  <c r="C147" i="6"/>
  <c r="C146" i="6"/>
  <c r="C145" i="6"/>
  <c r="C144" i="6"/>
  <c r="C143" i="6"/>
  <c r="C142" i="6"/>
  <c r="C141" i="6"/>
  <c r="C140" i="6"/>
  <c r="C139" i="6"/>
  <c r="C138" i="6"/>
  <c r="C137" i="6"/>
  <c r="C136" i="6"/>
  <c r="C135" i="6"/>
  <c r="C134" i="6"/>
  <c r="C133" i="6"/>
  <c r="C132" i="6"/>
  <c r="C131" i="6"/>
  <c r="C130" i="6"/>
  <c r="C129" i="6"/>
  <c r="C128" i="6"/>
  <c r="C127" i="6"/>
  <c r="C126" i="6"/>
  <c r="C125" i="6"/>
  <c r="C124" i="6"/>
  <c r="C123" i="6"/>
  <c r="C122" i="6"/>
  <c r="C121" i="6"/>
  <c r="C120" i="6"/>
  <c r="C119" i="6"/>
  <c r="C118" i="6"/>
  <c r="C117" i="6"/>
  <c r="C116" i="6"/>
  <c r="C115" i="6"/>
  <c r="C114" i="6"/>
  <c r="C113" i="6"/>
  <c r="C112" i="6"/>
  <c r="C111" i="6"/>
  <c r="C110" i="6"/>
  <c r="C109" i="6"/>
  <c r="C108" i="6"/>
  <c r="C107" i="6"/>
  <c r="C106" i="6"/>
  <c r="C105" i="6"/>
  <c r="C104" i="6"/>
  <c r="C103" i="6"/>
  <c r="C102" i="6"/>
  <c r="C101" i="6"/>
  <c r="C100" i="6"/>
  <c r="C99" i="6"/>
  <c r="C98" i="6"/>
  <c r="C97" i="6"/>
  <c r="C96" i="6"/>
  <c r="C95" i="6"/>
  <c r="C94" i="6"/>
  <c r="C93" i="6"/>
  <c r="C92" i="6"/>
  <c r="C91" i="6"/>
  <c r="C90" i="6"/>
  <c r="C89" i="6"/>
  <c r="C88" i="6"/>
  <c r="C87" i="6"/>
  <c r="C86" i="6"/>
  <c r="C85" i="6"/>
  <c r="C84" i="6"/>
  <c r="C83" i="6"/>
  <c r="C82" i="6"/>
  <c r="C81" i="6"/>
  <c r="C80" i="6"/>
  <c r="C79" i="6"/>
  <c r="C78" i="6"/>
  <c r="C77" i="6"/>
  <c r="C76" i="6"/>
  <c r="C75" i="6"/>
  <c r="C74" i="6"/>
  <c r="C73" i="6"/>
  <c r="C72" i="6"/>
  <c r="C71" i="6"/>
  <c r="C70" i="6"/>
  <c r="C69" i="6"/>
  <c r="C68" i="6"/>
  <c r="C67" i="6"/>
  <c r="C66" i="6"/>
  <c r="C65" i="6"/>
  <c r="C64" i="6"/>
  <c r="C63" i="6"/>
  <c r="C62" i="6"/>
  <c r="C61" i="6"/>
  <c r="C60" i="6"/>
  <c r="C59" i="6"/>
  <c r="C58" i="6"/>
  <c r="C57" i="6"/>
  <c r="C56" i="6"/>
  <c r="C55" i="6"/>
  <c r="C54" i="6"/>
  <c r="C53" i="6"/>
  <c r="C52" i="6"/>
  <c r="C51" i="6"/>
  <c r="C50" i="6"/>
  <c r="C49" i="6"/>
  <c r="C48" i="6"/>
  <c r="C47" i="6"/>
  <c r="C46" i="6"/>
  <c r="C45" i="6"/>
  <c r="C44" i="6"/>
  <c r="C43" i="6"/>
  <c r="C42" i="6"/>
  <c r="C41" i="6"/>
  <c r="C40" i="6"/>
  <c r="C39" i="6"/>
  <c r="C38" i="6"/>
  <c r="C37" i="6"/>
  <c r="C36" i="6"/>
  <c r="C35" i="6"/>
  <c r="C34" i="6"/>
  <c r="C33" i="6"/>
  <c r="C32" i="6"/>
  <c r="C31" i="6"/>
  <c r="C30" i="6"/>
  <c r="C29" i="6"/>
  <c r="C28" i="6"/>
  <c r="C27" i="6"/>
  <c r="C26" i="6"/>
  <c r="C25" i="6"/>
  <c r="C24" i="6"/>
  <c r="C23" i="6"/>
  <c r="C22" i="6"/>
  <c r="C21" i="6"/>
  <c r="C20" i="6"/>
  <c r="C19" i="6"/>
  <c r="C18" i="6"/>
  <c r="C17" i="6"/>
  <c r="C16" i="6"/>
  <c r="C15" i="6"/>
  <c r="C14" i="6"/>
  <c r="C13" i="6"/>
  <c r="C12" i="6"/>
  <c r="C11" i="6"/>
  <c r="C10" i="6"/>
  <c r="C9" i="6"/>
  <c r="C8" i="6"/>
  <c r="C7" i="6"/>
  <c r="C6" i="6"/>
  <c r="C5" i="6"/>
  <c r="C4" i="6"/>
  <c r="C3" i="6"/>
  <c r="C2" i="6"/>
  <c r="D54" i="1"/>
  <c r="E54" i="1"/>
  <c r="G54" i="1" s="1"/>
  <c r="F54" i="1"/>
  <c r="I54" i="1"/>
  <c r="L54" i="1"/>
  <c r="D55" i="1"/>
  <c r="E55" i="1"/>
  <c r="G55" i="1" s="1"/>
  <c r="F55" i="1"/>
  <c r="I55" i="1"/>
  <c r="L55" i="1"/>
  <c r="D53" i="1"/>
  <c r="E53" i="1"/>
  <c r="G53" i="1" s="1"/>
  <c r="F53" i="1"/>
  <c r="I53" i="1"/>
  <c r="L53" i="1"/>
  <c r="D51" i="1"/>
  <c r="E51" i="1"/>
  <c r="G51" i="1" s="1"/>
  <c r="F51" i="1"/>
  <c r="I51" i="1"/>
  <c r="L51" i="1"/>
  <c r="D52" i="1"/>
  <c r="F52" i="1"/>
  <c r="E52" i="1"/>
  <c r="G52" i="1" s="1"/>
  <c r="I52" i="1"/>
  <c r="L52" i="1"/>
  <c r="E50" i="1"/>
  <c r="G50" i="1" s="1"/>
  <c r="E49" i="1"/>
  <c r="G49" i="1" s="1"/>
  <c r="E48" i="1"/>
  <c r="G48" i="1" s="1"/>
  <c r="E47" i="1"/>
  <c r="G47" i="1" s="1"/>
  <c r="E46" i="1"/>
  <c r="G46" i="1" s="1"/>
  <c r="E45" i="1"/>
  <c r="G45" i="1" s="1"/>
  <c r="E44" i="1"/>
  <c r="G44" i="1" s="1"/>
  <c r="E43" i="1"/>
  <c r="G43" i="1" s="1"/>
  <c r="E42" i="1"/>
  <c r="G42" i="1" s="1"/>
  <c r="E41" i="1"/>
  <c r="G41" i="1" s="1"/>
  <c r="E40" i="1"/>
  <c r="G40" i="1" s="1"/>
  <c r="E39" i="1"/>
  <c r="G39" i="1" s="1"/>
  <c r="E38" i="1"/>
  <c r="G38" i="1" s="1"/>
  <c r="E37" i="1"/>
  <c r="G37" i="1" s="1"/>
  <c r="E36" i="1"/>
  <c r="G36" i="1" s="1"/>
  <c r="E35" i="1"/>
  <c r="E34" i="1"/>
  <c r="G34" i="1" s="1"/>
  <c r="E33" i="1"/>
  <c r="G33" i="1" s="1"/>
  <c r="E32" i="1"/>
  <c r="G32" i="1" s="1"/>
  <c r="E31" i="1"/>
  <c r="E30" i="1"/>
  <c r="G30" i="1" s="1"/>
  <c r="E29" i="1"/>
  <c r="G29" i="1" s="1"/>
  <c r="E28" i="1"/>
  <c r="E27" i="1"/>
  <c r="G27" i="1" s="1"/>
  <c r="E26" i="1"/>
  <c r="G26" i="1" s="1"/>
  <c r="E25" i="1"/>
  <c r="G25" i="1" s="1"/>
  <c r="E24" i="1"/>
  <c r="G24" i="1" s="1"/>
  <c r="E23" i="1"/>
  <c r="G23" i="1" s="1"/>
  <c r="E22" i="1"/>
  <c r="E21" i="1"/>
  <c r="G21" i="1" s="1"/>
  <c r="E20" i="1"/>
  <c r="G20" i="1" s="1"/>
  <c r="E19" i="1"/>
  <c r="G19" i="1" s="1"/>
  <c r="E18" i="1"/>
  <c r="G18" i="1" s="1"/>
  <c r="E17" i="1"/>
  <c r="G17" i="1" s="1"/>
  <c r="E16" i="1"/>
  <c r="G16" i="1" s="1"/>
  <c r="E15" i="1"/>
  <c r="G15" i="1" s="1"/>
  <c r="E14" i="1"/>
  <c r="G14" i="1" s="1"/>
  <c r="E13" i="1"/>
  <c r="G13" i="1" s="1"/>
  <c r="E12" i="1"/>
  <c r="G12" i="1" s="1"/>
  <c r="E11" i="1"/>
  <c r="G11" i="1" s="1"/>
  <c r="E10" i="1"/>
  <c r="G10" i="1" s="1"/>
  <c r="E9" i="1"/>
  <c r="T35" i="7"/>
  <c r="P35" i="7"/>
  <c r="P34" i="7"/>
  <c r="T34" i="7" s="1"/>
  <c r="P33" i="7"/>
  <c r="T33" i="7" s="1"/>
  <c r="P32" i="7"/>
  <c r="T32" i="7" s="1"/>
  <c r="P31" i="7"/>
  <c r="T31" i="7" s="1"/>
  <c r="P26" i="7"/>
  <c r="P25" i="7"/>
  <c r="P24" i="7"/>
  <c r="P23" i="7"/>
  <c r="P22" i="7"/>
  <c r="P21" i="7"/>
  <c r="P20" i="7"/>
  <c r="P19" i="7"/>
  <c r="M13" i="7"/>
  <c r="P13" i="7" s="1"/>
  <c r="T12" i="7"/>
  <c r="P12" i="7"/>
  <c r="T11" i="7"/>
  <c r="P11" i="7"/>
  <c r="T10" i="7"/>
  <c r="P10" i="7"/>
  <c r="T9" i="7"/>
  <c r="P9" i="7"/>
  <c r="T8" i="7"/>
  <c r="P8" i="7"/>
  <c r="T7" i="7"/>
  <c r="P7" i="7"/>
  <c r="P6" i="7"/>
  <c r="T6" i="7" s="1"/>
  <c r="P5" i="7"/>
  <c r="T5" i="7"/>
  <c r="P4" i="7"/>
  <c r="T4" i="7" s="1"/>
  <c r="P3" i="7"/>
  <c r="T3" i="7" s="1"/>
  <c r="L27" i="1"/>
  <c r="I27" i="1"/>
  <c r="D27" i="1"/>
  <c r="F27" i="1"/>
  <c r="L26" i="1"/>
  <c r="I26" i="1"/>
  <c r="D26" i="1"/>
  <c r="F26" i="1"/>
  <c r="L25" i="1"/>
  <c r="I25" i="1"/>
  <c r="D25" i="1"/>
  <c r="F25" i="1"/>
  <c r="L24" i="1"/>
  <c r="I24" i="1"/>
  <c r="D24" i="1"/>
  <c r="F24" i="1"/>
  <c r="L23" i="1"/>
  <c r="I23" i="1"/>
  <c r="D23" i="1"/>
  <c r="F23" i="1"/>
  <c r="L22" i="1"/>
  <c r="I22" i="1"/>
  <c r="D22" i="1"/>
  <c r="F22" i="1"/>
  <c r="L21" i="1"/>
  <c r="I21" i="1"/>
  <c r="D21" i="1"/>
  <c r="F21" i="1"/>
  <c r="L20" i="1"/>
  <c r="I20" i="1"/>
  <c r="D20" i="1"/>
  <c r="F20" i="1"/>
  <c r="L19" i="1"/>
  <c r="I19" i="1"/>
  <c r="D19" i="1"/>
  <c r="F19" i="1"/>
  <c r="L38" i="1"/>
  <c r="I38" i="1"/>
  <c r="D38" i="1"/>
  <c r="F38" i="1"/>
  <c r="L37" i="1"/>
  <c r="I37" i="1"/>
  <c r="D37" i="1"/>
  <c r="F37" i="1"/>
  <c r="L36" i="1"/>
  <c r="I36" i="1"/>
  <c r="D36" i="1"/>
  <c r="F36" i="1"/>
  <c r="L35" i="1"/>
  <c r="I35" i="1"/>
  <c r="D35" i="1"/>
  <c r="F35" i="1"/>
  <c r="L34" i="1"/>
  <c r="I34" i="1"/>
  <c r="D34" i="1"/>
  <c r="F34" i="1"/>
  <c r="L33" i="1"/>
  <c r="I33" i="1"/>
  <c r="D33" i="1"/>
  <c r="F33" i="1"/>
  <c r="L32" i="1"/>
  <c r="I32" i="1"/>
  <c r="D32" i="1"/>
  <c r="F32" i="1"/>
  <c r="L31" i="1"/>
  <c r="I31" i="1"/>
  <c r="D31" i="1"/>
  <c r="F31" i="1"/>
  <c r="L30" i="1"/>
  <c r="I30" i="1"/>
  <c r="D30" i="1"/>
  <c r="F30" i="1"/>
  <c r="L29" i="1"/>
  <c r="I29" i="1"/>
  <c r="D29" i="1"/>
  <c r="F29" i="1"/>
  <c r="L28" i="1"/>
  <c r="I28" i="1"/>
  <c r="D28" i="1"/>
  <c r="F28" i="1"/>
  <c r="L48" i="1"/>
  <c r="I48" i="1"/>
  <c r="D48" i="1"/>
  <c r="F48" i="1"/>
  <c r="L47" i="1"/>
  <c r="I47" i="1"/>
  <c r="D47" i="1"/>
  <c r="F47" i="1"/>
  <c r="L46" i="1"/>
  <c r="I46" i="1"/>
  <c r="D46" i="1"/>
  <c r="F46" i="1"/>
  <c r="L45" i="1"/>
  <c r="I45" i="1"/>
  <c r="D45" i="1"/>
  <c r="F45" i="1"/>
  <c r="L44" i="1"/>
  <c r="I44" i="1"/>
  <c r="D44" i="1"/>
  <c r="F44" i="1"/>
  <c r="L43" i="1"/>
  <c r="I43" i="1"/>
  <c r="D43" i="1"/>
  <c r="F43" i="1"/>
  <c r="L42" i="1"/>
  <c r="I42" i="1"/>
  <c r="D42" i="1"/>
  <c r="F42" i="1"/>
  <c r="L41" i="1"/>
  <c r="I41" i="1"/>
  <c r="D41" i="1"/>
  <c r="F41" i="1"/>
  <c r="L40" i="1"/>
  <c r="I40" i="1"/>
  <c r="D40" i="1"/>
  <c r="F40" i="1"/>
  <c r="L39" i="1"/>
  <c r="I39" i="1"/>
  <c r="D39" i="1"/>
  <c r="F39" i="1"/>
  <c r="D10" i="1"/>
  <c r="F10" i="1"/>
  <c r="D11" i="1"/>
  <c r="F11" i="1"/>
  <c r="D12" i="1"/>
  <c r="F12" i="1"/>
  <c r="D13" i="1"/>
  <c r="F13" i="1"/>
  <c r="D14" i="1"/>
  <c r="F14" i="1"/>
  <c r="D15" i="1"/>
  <c r="F15" i="1"/>
  <c r="D16" i="1"/>
  <c r="F16" i="1"/>
  <c r="D17" i="1"/>
  <c r="F17" i="1"/>
  <c r="D18" i="1"/>
  <c r="F18" i="1"/>
  <c r="D49" i="1"/>
  <c r="F49" i="1"/>
  <c r="D50" i="1"/>
  <c r="F50" i="1"/>
  <c r="D9" i="1"/>
  <c r="F9" i="1" s="1"/>
  <c r="I10" i="1"/>
  <c r="I11" i="1"/>
  <c r="I12" i="1"/>
  <c r="I13" i="1"/>
  <c r="I14" i="1"/>
  <c r="I15" i="1"/>
  <c r="I16" i="1"/>
  <c r="I17" i="1"/>
  <c r="I18" i="1"/>
  <c r="I49" i="1"/>
  <c r="I50" i="1"/>
  <c r="L50" i="1"/>
  <c r="L49" i="1"/>
  <c r="L18" i="1"/>
  <c r="L17" i="1"/>
  <c r="L16" i="1"/>
  <c r="L15" i="1"/>
  <c r="L14" i="1"/>
  <c r="L13" i="1"/>
  <c r="L12" i="1"/>
  <c r="L11" i="1"/>
  <c r="L10" i="1"/>
  <c r="I9" i="1"/>
  <c r="L9" i="1"/>
  <c r="D10" i="3"/>
  <c r="G11" i="3"/>
  <c r="B10" i="3"/>
  <c r="B11" i="3" s="1"/>
  <c r="C10" i="3"/>
  <c r="E10" i="3"/>
  <c r="E11" i="3" s="1"/>
  <c r="D5" i="3"/>
  <c r="G5" i="3" s="1"/>
  <c r="O10" i="2"/>
  <c r="N10" i="2"/>
  <c r="N11" i="2" s="1"/>
  <c r="M10" i="2"/>
  <c r="M11" i="2" s="1"/>
  <c r="P10" i="2"/>
  <c r="P11" i="2" s="1"/>
  <c r="R11" i="2"/>
  <c r="O5" i="2"/>
  <c r="R5" i="2" s="1"/>
  <c r="D17" i="2"/>
  <c r="D15" i="2"/>
  <c r="I3" i="2"/>
  <c r="I5" i="2"/>
  <c r="D13" i="2"/>
  <c r="D11" i="2"/>
  <c r="D7" i="2"/>
  <c r="D9" i="2"/>
  <c r="D3" i="2"/>
  <c r="D5" i="2"/>
  <c r="I13" i="2"/>
  <c r="I11" i="2"/>
  <c r="I7" i="2"/>
  <c r="I9" i="2"/>
  <c r="H41" i="1" l="1"/>
  <c r="J41" i="1" s="1"/>
  <c r="H24" i="1"/>
  <c r="M24" i="1" s="1"/>
  <c r="H40" i="1"/>
  <c r="M40" i="1" s="1"/>
  <c r="H46" i="1"/>
  <c r="M46" i="1" s="1"/>
  <c r="H49" i="1"/>
  <c r="M49" i="1" s="1"/>
  <c r="H42" i="1"/>
  <c r="J42" i="1" s="1"/>
  <c r="H33" i="1"/>
  <c r="M33" i="1" s="1"/>
  <c r="H37" i="1"/>
  <c r="M37" i="1" s="1"/>
  <c r="H21" i="1"/>
  <c r="J21" i="1" s="1"/>
  <c r="H25" i="1"/>
  <c r="M25" i="1" s="1"/>
  <c r="H18" i="1"/>
  <c r="M18" i="1" s="1"/>
  <c r="H34" i="1"/>
  <c r="M34" i="1" s="1"/>
  <c r="H52" i="1"/>
  <c r="M52" i="1" s="1"/>
  <c r="H13" i="1"/>
  <c r="M13" i="1" s="1"/>
  <c r="H10" i="1"/>
  <c r="J10" i="1" s="1"/>
  <c r="H17" i="1"/>
  <c r="J17" i="1" s="1"/>
  <c r="H15" i="1"/>
  <c r="J15" i="1" s="1"/>
  <c r="H48" i="1"/>
  <c r="M48" i="1" s="1"/>
  <c r="H44" i="1"/>
  <c r="M44" i="1" s="1"/>
  <c r="T14" i="7"/>
  <c r="H11" i="1"/>
  <c r="J11" i="1" s="1"/>
  <c r="D11" i="3"/>
  <c r="P27" i="7"/>
  <c r="H36" i="1"/>
  <c r="J36" i="1" s="1"/>
  <c r="H51" i="1"/>
  <c r="M51" i="1" s="1"/>
  <c r="H14" i="1"/>
  <c r="M14" i="1" s="1"/>
  <c r="H28" i="1"/>
  <c r="J28" i="1" s="1"/>
  <c r="G28" i="1"/>
  <c r="H45" i="1"/>
  <c r="M45" i="1" s="1"/>
  <c r="H43" i="1"/>
  <c r="J43" i="1" s="1"/>
  <c r="H47" i="1"/>
  <c r="M47" i="1" s="1"/>
  <c r="H30" i="1"/>
  <c r="J30" i="1" s="1"/>
  <c r="H38" i="1"/>
  <c r="M38" i="1" s="1"/>
  <c r="H27" i="1"/>
  <c r="J27" i="1" s="1"/>
  <c r="H23" i="1"/>
  <c r="J23" i="1" s="1"/>
  <c r="H54" i="1"/>
  <c r="M54" i="1" s="1"/>
  <c r="H55" i="1"/>
  <c r="M55" i="1" s="1"/>
  <c r="T36" i="7"/>
  <c r="C11" i="3"/>
  <c r="F10" i="3"/>
  <c r="H10" i="3" s="1"/>
  <c r="Q10" i="2"/>
  <c r="S10" i="2" s="1"/>
  <c r="U10" i="2" s="1"/>
  <c r="H22" i="1"/>
  <c r="J22" i="1" s="1"/>
  <c r="H29" i="1"/>
  <c r="M29" i="1" s="1"/>
  <c r="H31" i="1"/>
  <c r="J31" i="1" s="1"/>
  <c r="O11" i="2"/>
  <c r="Q11" i="2" s="1"/>
  <c r="S11" i="2" s="1"/>
  <c r="H19" i="1"/>
  <c r="M19" i="1" s="1"/>
  <c r="G31" i="1"/>
  <c r="H20" i="1"/>
  <c r="J20" i="1" s="1"/>
  <c r="H32" i="1"/>
  <c r="J32" i="1" s="1"/>
  <c r="H12" i="1"/>
  <c r="G22" i="1"/>
  <c r="H16" i="1"/>
  <c r="J16" i="1" s="1"/>
  <c r="H39" i="1"/>
  <c r="M39" i="1" s="1"/>
  <c r="H35" i="1"/>
  <c r="M35" i="1" s="1"/>
  <c r="H26" i="1"/>
  <c r="J26" i="1" s="1"/>
  <c r="H53" i="1"/>
  <c r="J53" i="1" s="1"/>
  <c r="H50" i="1"/>
  <c r="M50" i="1" s="1"/>
  <c r="G35" i="1"/>
  <c r="G9" i="1"/>
  <c r="H9" i="1" s="1"/>
  <c r="M9" i="1" s="1"/>
  <c r="M41" i="1" l="1"/>
  <c r="J34" i="1"/>
  <c r="J49" i="1"/>
  <c r="M10" i="1"/>
  <c r="J24" i="1"/>
  <c r="J40" i="1"/>
  <c r="M17" i="1"/>
  <c r="J46" i="1"/>
  <c r="J18" i="1"/>
  <c r="M15" i="1"/>
  <c r="J37" i="1"/>
  <c r="J33" i="1"/>
  <c r="M21" i="1"/>
  <c r="M11" i="1"/>
  <c r="J14" i="1"/>
  <c r="M42" i="1"/>
  <c r="M36" i="1"/>
  <c r="J51" i="1"/>
  <c r="J55" i="1"/>
  <c r="M28" i="1"/>
  <c r="J44" i="1"/>
  <c r="J48" i="1"/>
  <c r="J25" i="1"/>
  <c r="J52" i="1"/>
  <c r="F11" i="3"/>
  <c r="H11" i="3" s="1"/>
  <c r="J54" i="1"/>
  <c r="J13" i="1"/>
  <c r="M30" i="1"/>
  <c r="M26" i="1"/>
  <c r="J45" i="1"/>
  <c r="M20" i="1"/>
  <c r="M27" i="1"/>
  <c r="M23" i="1"/>
  <c r="M43" i="1"/>
  <c r="M16" i="1"/>
  <c r="J38" i="1"/>
  <c r="J47" i="1"/>
  <c r="J50" i="1"/>
  <c r="M32" i="1"/>
  <c r="M22" i="1"/>
  <c r="J10" i="3"/>
  <c r="I11" i="3"/>
  <c r="M53" i="1"/>
  <c r="J19" i="1"/>
  <c r="M31" i="1"/>
  <c r="J35" i="1"/>
  <c r="J29" i="1"/>
  <c r="J12" i="1"/>
  <c r="M12" i="1"/>
  <c r="J39" i="1"/>
  <c r="J9" i="1"/>
  <c r="M5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tflorey</author>
  </authors>
  <commentList>
    <comment ref="H3" authorId="0" shapeId="0" xr:uid="{00000000-0006-0000-0000-000001000000}">
      <text>
        <r>
          <rPr>
            <sz val="8"/>
            <color indexed="81"/>
            <rFont val="Tahoma"/>
            <family val="2"/>
          </rPr>
          <t>Enter the month of the prevailing price.</t>
        </r>
      </text>
    </comment>
    <comment ref="J7" authorId="0" shapeId="0" xr:uid="{00000000-0006-0000-0000-000002000000}">
      <text>
        <r>
          <rPr>
            <sz val="8"/>
            <color indexed="81"/>
            <rFont val="Tahoma"/>
            <family val="2"/>
          </rPr>
          <t>Enter this amount in the HMA Density and Mix Adjustment Charts as applicable.</t>
        </r>
      </text>
    </comment>
    <comment ref="M7" authorId="0" shapeId="0" xr:uid="{00000000-0006-0000-0000-000003000000}">
      <text>
        <r>
          <rPr>
            <sz val="8"/>
            <color indexed="81"/>
            <rFont val="Tahoma"/>
            <family val="2"/>
          </rPr>
          <t>Columns 7, 8, and 10 are unrounded, but shown to the place indicated.  The PA is a "straight line" calculation using unrounded values.</t>
        </r>
      </text>
    </comment>
    <comment ref="A8" authorId="0" shapeId="0" xr:uid="{00000000-0006-0000-0000-000004000000}">
      <text>
        <r>
          <rPr>
            <sz val="10"/>
            <color indexed="81"/>
            <rFont val="Tahoma"/>
            <family val="2"/>
          </rPr>
          <t xml:space="preserve">Enter the Adjustment Code from the Cost Adjustment Factor Table included in TC 7.09. </t>
        </r>
      </text>
    </comment>
    <comment ref="C8" authorId="0" shapeId="0" xr:uid="{00000000-0006-0000-0000-000005000000}">
      <text>
        <r>
          <rPr>
            <sz val="10"/>
            <color indexed="81"/>
            <rFont val="Tahoma"/>
            <family val="2"/>
          </rPr>
          <t>This date is used to complete columns 4 and 6. Make sure that the Fuel Prices Tab is up-to-date.</t>
        </r>
      </text>
    </comment>
    <comment ref="D8" authorId="0" shapeId="0" xr:uid="{00000000-0006-0000-0000-000006000000}">
      <text>
        <r>
          <rPr>
            <sz val="10"/>
            <color indexed="81"/>
            <rFont val="Tahoma"/>
            <family val="2"/>
          </rPr>
          <t>This is the month applicable based on the date entered in Column 3.  If a value of "0.00" is returned in Column 6, the Fuel Prices tab will need to be updated before a PA can be calculated.</t>
        </r>
      </text>
    </comment>
    <comment ref="E8" authorId="0" shapeId="0" xr:uid="{00000000-0006-0000-0000-000007000000}">
      <text>
        <r>
          <rPr>
            <sz val="10"/>
            <color indexed="81"/>
            <rFont val="Tahoma"/>
            <family val="2"/>
          </rPr>
          <t>See Cell H3. Enter the Month of the Prevailing Base Price for Diesel Fuel posted at time of bid.   If this cell shows "0.00", the Fuel Prices tab needs to be updated.</t>
        </r>
      </text>
    </comment>
    <comment ref="F8" authorId="0" shapeId="0" xr:uid="{00000000-0006-0000-0000-000008000000}">
      <text>
        <r>
          <rPr>
            <sz val="10"/>
            <color indexed="81"/>
            <rFont val="Tahoma"/>
            <family val="2"/>
          </rPr>
          <t>This is the price index for the month that the work is performed.  If the work is performed after the posting of the current index, the adjustment must be delayed until the next posting, and will be calculated based on that value.  If "0.00" is shown, the Fuel Prices tab will need to be updated before a PA can be calculated.</t>
        </r>
      </text>
    </comment>
    <comment ref="G8" authorId="0" shapeId="0" xr:uid="{00000000-0006-0000-0000-000009000000}">
      <text>
        <r>
          <rPr>
            <sz val="10"/>
            <color indexed="81"/>
            <rFont val="Tahoma"/>
            <family val="2"/>
          </rPr>
          <t>This field is calculated automatically.  It indicates the Adjusted Base price.  If the Current Price is higher than the Contract Base Price,  the Base is multiplied by 1.05.   If lower than the Base Price, the Base is multiplied by 0.95.    This accounts for the +/- 5% specified in TC 7.09.</t>
        </r>
      </text>
    </comment>
    <comment ref="H8" authorId="0" shapeId="0" xr:uid="{00000000-0006-0000-0000-00000A000000}">
      <text>
        <r>
          <rPr>
            <sz val="10"/>
            <color indexed="81"/>
            <rFont val="Tahoma"/>
            <family val="2"/>
          </rPr>
          <t>This field is calculated automatically.
Column (6) minus column (7).
It shows the difference between the Fuel Price at the time the work is performed and the Adjusted Base Price.</t>
        </r>
      </text>
    </comment>
    <comment ref="I8" authorId="0" shapeId="0" xr:uid="{00000000-0006-0000-0000-00000B000000}">
      <text>
        <r>
          <rPr>
            <sz val="10"/>
            <color indexed="81"/>
            <rFont val="Tahoma"/>
            <family val="2"/>
          </rPr>
          <t>This field is entered automatically based on the entry in Column 1. It is the applicable Adjustment Factor from the Cost Adjustment Factor Table included in TC 7.09.</t>
        </r>
      </text>
    </comment>
    <comment ref="K8" authorId="0" shapeId="0" xr:uid="{00000000-0006-0000-0000-00000C000000}">
      <text>
        <r>
          <rPr>
            <sz val="10"/>
            <color indexed="81"/>
            <rFont val="Tahoma"/>
            <family val="2"/>
          </rPr>
          <t>Enter the applicable quantity for which an adjustment is required. Note the unit specified.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tflorey</author>
  </authors>
  <commentList>
    <comment ref="D72" authorId="0" shapeId="0" xr:uid="{00000000-0006-0000-0100-000001000000}">
      <text>
        <r>
          <rPr>
            <sz val="10"/>
            <color indexed="81"/>
            <rFont val="Tahoma"/>
            <family val="2"/>
          </rPr>
          <t xml:space="preserve">Note that the Fuel Price posted at the beginning of any month indicates the price index for work done during the </t>
        </r>
        <r>
          <rPr>
            <u/>
            <sz val="10"/>
            <color indexed="81"/>
            <rFont val="Tahoma"/>
            <family val="2"/>
          </rPr>
          <t>previous</t>
        </r>
        <r>
          <rPr>
            <sz val="10"/>
            <color indexed="81"/>
            <rFont val="Tahoma"/>
            <family val="2"/>
          </rPr>
          <t xml:space="preserve"> month.
This is in contrast to the AC Index that is applicable to work performed during the month of posting.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Terry Florey</author>
    <author>tflorey</author>
  </authors>
  <commentList>
    <comment ref="A3" authorId="0" shapeId="0" xr:uid="{00000000-0006-0000-0200-000001000000}">
      <text>
        <r>
          <rPr>
            <sz val="9"/>
            <color indexed="81"/>
            <rFont val="Tahoma"/>
            <family val="2"/>
          </rPr>
          <t>If Item is paid by:
SY - Enter depth and SY from estimate
CY - Enter CY quantity from estimate
Ton - Enter Ton quantity from estimate</t>
        </r>
        <r>
          <rPr>
            <sz val="8"/>
            <color indexed="81"/>
            <rFont val="Tahoma"/>
            <family val="2"/>
          </rPr>
          <t xml:space="preserve">
</t>
        </r>
      </text>
    </comment>
    <comment ref="M3" authorId="1" shapeId="0" xr:uid="{00000000-0006-0000-0200-000002000000}">
      <text>
        <r>
          <rPr>
            <sz val="10"/>
            <color indexed="81"/>
            <rFont val="Tahoma"/>
            <family val="2"/>
          </rPr>
          <t xml:space="preserve">       Enter area in
SQUARE YARDS ONLY!</t>
        </r>
        <r>
          <rPr>
            <sz val="8"/>
            <color indexed="81"/>
            <rFont val="Tahoma"/>
            <family val="2"/>
          </rPr>
          <t xml:space="preserve">
</t>
        </r>
      </text>
    </comment>
    <comment ref="P3" authorId="1" shapeId="0" xr:uid="{00000000-0006-0000-0200-000003000000}">
      <text>
        <r>
          <rPr>
            <sz val="10"/>
            <color indexed="81"/>
            <rFont val="Tahoma"/>
            <family val="2"/>
          </rPr>
          <t>This is the calculated automatically based on the depth (inches) and area (square yards) entered.</t>
        </r>
        <r>
          <rPr>
            <sz val="8"/>
            <color indexed="81"/>
            <rFont val="Tahoma"/>
            <family val="2"/>
          </rPr>
          <t xml:space="preserve">
</t>
        </r>
      </text>
    </comment>
    <comment ref="Q3" authorId="1" shapeId="0" xr:uid="{00000000-0006-0000-0200-000004000000}">
      <text>
        <r>
          <rPr>
            <sz val="10"/>
            <color indexed="81"/>
            <rFont val="Tahoma"/>
            <family val="2"/>
          </rPr>
          <t>Enter the weight per cubic foot of the material that is being placed.</t>
        </r>
        <r>
          <rPr>
            <sz val="8"/>
            <color indexed="81"/>
            <rFont val="Tahoma"/>
            <family val="2"/>
          </rPr>
          <t xml:space="preserve">
</t>
        </r>
      </text>
    </comment>
    <comment ref="W3" authorId="0" shapeId="0" xr:uid="{00000000-0006-0000-0200-000005000000}">
      <text>
        <r>
          <rPr>
            <sz val="9"/>
            <color indexed="81"/>
            <rFont val="Tahoma"/>
            <family val="2"/>
          </rPr>
          <t>If a CY quantity is entered here, you must also enter the weight per CF.</t>
        </r>
      </text>
    </comment>
    <comment ref="W4" authorId="0" shapeId="0" xr:uid="{00000000-0006-0000-0200-000006000000}">
      <text>
        <r>
          <rPr>
            <sz val="9"/>
            <color indexed="81"/>
            <rFont val="Tahoma"/>
            <family val="2"/>
          </rPr>
          <t>If a CY quantity is entered here, you must also enter the weight per CF.</t>
        </r>
      </text>
    </comment>
    <comment ref="W5" authorId="0" shapeId="0" xr:uid="{00000000-0006-0000-0200-000007000000}">
      <text>
        <r>
          <rPr>
            <sz val="9"/>
            <color indexed="81"/>
            <rFont val="Tahoma"/>
            <family val="2"/>
          </rPr>
          <t>If a CY quantity is entered here, you must also enter the weight per CF.</t>
        </r>
      </text>
    </comment>
    <comment ref="W6" authorId="0" shapeId="0" xr:uid="{00000000-0006-0000-0200-000008000000}">
      <text>
        <r>
          <rPr>
            <sz val="9"/>
            <color indexed="81"/>
            <rFont val="Tahoma"/>
            <family val="2"/>
          </rPr>
          <t>If a CY quantity is entered here, you must also enter the weight per CF.</t>
        </r>
      </text>
    </comment>
    <comment ref="W7" authorId="0" shapeId="0" xr:uid="{00000000-0006-0000-0200-000009000000}">
      <text>
        <r>
          <rPr>
            <sz val="9"/>
            <color indexed="81"/>
            <rFont val="Tahoma"/>
            <family val="2"/>
          </rPr>
          <t>If a CY quantity is entered here, you must also enter the weight per CF.</t>
        </r>
      </text>
    </comment>
    <comment ref="W8" authorId="0" shapeId="0" xr:uid="{00000000-0006-0000-0200-00000A000000}">
      <text>
        <r>
          <rPr>
            <sz val="9"/>
            <color indexed="81"/>
            <rFont val="Tahoma"/>
            <family val="2"/>
          </rPr>
          <t>If a CY quantity is entered here, you must also enter the weight per CF.</t>
        </r>
      </text>
    </comment>
    <comment ref="W9" authorId="0" shapeId="0" xr:uid="{00000000-0006-0000-0200-00000B000000}">
      <text>
        <r>
          <rPr>
            <sz val="9"/>
            <color indexed="81"/>
            <rFont val="Tahoma"/>
            <family val="2"/>
          </rPr>
          <t>If a CY quantity is entered here, you must also enter the weight per CF.</t>
        </r>
      </text>
    </comment>
    <comment ref="W10" authorId="0" shapeId="0" xr:uid="{00000000-0006-0000-0200-00000C000000}">
      <text>
        <r>
          <rPr>
            <sz val="9"/>
            <color indexed="81"/>
            <rFont val="Tahoma"/>
            <family val="2"/>
          </rPr>
          <t>If a CY quantity is entered here, you must also enter the weight per CF.</t>
        </r>
      </text>
    </comment>
    <comment ref="W11" authorId="0" shapeId="0" xr:uid="{00000000-0006-0000-0200-00000D000000}">
      <text>
        <r>
          <rPr>
            <sz val="9"/>
            <color indexed="81"/>
            <rFont val="Tahoma"/>
            <family val="2"/>
          </rPr>
          <t>If a CY quantity is entered here, you must also enter the weight per CF.</t>
        </r>
      </text>
    </comment>
    <comment ref="W12" authorId="0" shapeId="0" xr:uid="{00000000-0006-0000-0200-00000E000000}">
      <text>
        <r>
          <rPr>
            <sz val="9"/>
            <color indexed="81"/>
            <rFont val="Tahoma"/>
            <family val="2"/>
          </rPr>
          <t>If a CY quantity is entered here, you must also enter the weight per CF.</t>
        </r>
      </text>
    </comment>
    <comment ref="W13" authorId="0" shapeId="0" xr:uid="{00000000-0006-0000-0200-00000F000000}">
      <text>
        <r>
          <rPr>
            <sz val="9"/>
            <color indexed="81"/>
            <rFont val="Tahoma"/>
            <family val="2"/>
          </rPr>
          <t>If a CY quantity is entered here, you must also enter the weight per CF.</t>
        </r>
      </text>
    </comment>
  </commentList>
</comments>
</file>

<file path=xl/sharedStrings.xml><?xml version="1.0" encoding="utf-8"?>
<sst xmlns="http://schemas.openxmlformats.org/spreadsheetml/2006/main" count="151" uniqueCount="95">
  <si>
    <t>Description</t>
  </si>
  <si>
    <t>TOTAL PRICE ADJUSTMENT</t>
  </si>
  <si>
    <t>Contract No:</t>
  </si>
  <si>
    <t>Description:</t>
  </si>
  <si>
    <t>Cubic Meter       =</t>
  </si>
  <si>
    <t>Liter         =</t>
  </si>
  <si>
    <t>Gallon         =</t>
  </si>
  <si>
    <t>Liter / Cubic Meter    =</t>
  </si>
  <si>
    <t xml:space="preserve">   Cubic Yard</t>
  </si>
  <si>
    <t xml:space="preserve">   Cubic Meter</t>
  </si>
  <si>
    <t xml:space="preserve">   Gallon</t>
  </si>
  <si>
    <t xml:space="preserve">   Liters</t>
  </si>
  <si>
    <t xml:space="preserve">   Gallon / Cubic Yard</t>
  </si>
  <si>
    <t xml:space="preserve">   Liter / Cubic Meter</t>
  </si>
  <si>
    <t>Inch    =</t>
  </si>
  <si>
    <t xml:space="preserve">    Inches</t>
  </si>
  <si>
    <t>Foot    =</t>
  </si>
  <si>
    <t xml:space="preserve">   Meters</t>
  </si>
  <si>
    <t>Meter    =</t>
  </si>
  <si>
    <t xml:space="preserve">   Foot</t>
  </si>
  <si>
    <t xml:space="preserve">   Yard</t>
  </si>
  <si>
    <t>Yard    =</t>
  </si>
  <si>
    <t xml:space="preserve">   Meter</t>
  </si>
  <si>
    <t>Centimeter    =</t>
  </si>
  <si>
    <t xml:space="preserve">   Centimeters</t>
  </si>
  <si>
    <t>Cubic Yard       =</t>
  </si>
  <si>
    <t>Gallon / Cubic Yard    =</t>
  </si>
  <si>
    <t>Square Meter    =</t>
  </si>
  <si>
    <t xml:space="preserve">  Square Yard</t>
  </si>
  <si>
    <t>Square Yard    =</t>
  </si>
  <si>
    <t xml:space="preserve">   Square Meter</t>
  </si>
  <si>
    <t>(LBs per CF)</t>
  </si>
  <si>
    <t>Density</t>
  </si>
  <si>
    <t>Depth  in inches</t>
  </si>
  <si>
    <t>(a)</t>
  </si>
  <si>
    <t>SY/ton</t>
  </si>
  <si>
    <t>at depth (a)</t>
  </si>
  <si>
    <t>Length</t>
  </si>
  <si>
    <t>(L)</t>
  </si>
  <si>
    <t>Width</t>
  </si>
  <si>
    <t>(W)</t>
  </si>
  <si>
    <t>Thickness</t>
  </si>
  <si>
    <t>Inches (d)</t>
  </si>
  <si>
    <t>Tons</t>
  </si>
  <si>
    <t>Required</t>
  </si>
  <si>
    <t>(ft)</t>
  </si>
  <si>
    <t>Placed</t>
  </si>
  <si>
    <t>Yield</t>
  </si>
  <si>
    <t>HMA CALCULATIONS</t>
  </si>
  <si>
    <t>MEASURES</t>
  </si>
  <si>
    <t>Lift</t>
  </si>
  <si>
    <t>Adjusted</t>
  </si>
  <si>
    <t>Lift Thickness</t>
  </si>
  <si>
    <t>Cubic Ft</t>
  </si>
  <si>
    <t>Depth
(inches)</t>
  </si>
  <si>
    <t>Length
(feet)</t>
  </si>
  <si>
    <t>Width
(feet)</t>
  </si>
  <si>
    <t>Weight per CF (lbs)</t>
  </si>
  <si>
    <t>TON</t>
  </si>
  <si>
    <t>Total</t>
  </si>
  <si>
    <t>DESCRIPTION</t>
  </si>
  <si>
    <t>CONVERSION OF SQUARE YARD MEASUREMENTS TO TON</t>
  </si>
  <si>
    <t>CONVERSION OF LINEAR MEASUREMENTS TO TON</t>
  </si>
  <si>
    <t>ITEM NO</t>
  </si>
  <si>
    <t>CONVERSION OF SQUARE YARD MEASUREMENTS TO CUBIC YARD</t>
  </si>
  <si>
    <t>CY</t>
  </si>
  <si>
    <t>Area
(SY)</t>
  </si>
  <si>
    <t>Uncompacted</t>
  </si>
  <si>
    <t>6 Inch GAB</t>
  </si>
  <si>
    <t>3 Inch GAB</t>
  </si>
  <si>
    <t>8" Concrete Pavement</t>
  </si>
  <si>
    <t>GAB for Access Road</t>
  </si>
  <si>
    <t>19.0mm for Patching</t>
  </si>
  <si>
    <t>Use this line to convert tons to SY</t>
  </si>
  <si>
    <t>Placement Date</t>
  </si>
  <si>
    <t>DIESEL FUEL ADJUSTMENT WORKSHEET</t>
  </si>
  <si>
    <t>MARYLAND STATE  HIGHWAY ADMINISTRATION</t>
  </si>
  <si>
    <r>
      <t xml:space="preserve">Prevailing Index Price at  Bid
</t>
    </r>
    <r>
      <rPr>
        <b/>
        <sz val="10"/>
        <rFont val="Times New Roman"/>
        <family val="1"/>
      </rPr>
      <t>B</t>
    </r>
  </si>
  <si>
    <r>
      <t xml:space="preserve">Prevailing Index Price Adjusted
</t>
    </r>
    <r>
      <rPr>
        <b/>
        <sz val="10"/>
        <rFont val="Times New Roman"/>
        <family val="1"/>
      </rPr>
      <t xml:space="preserve">B </t>
    </r>
    <r>
      <rPr>
        <b/>
        <sz val="9"/>
        <rFont val="Times New Roman"/>
        <family val="1"/>
      </rPr>
      <t>+/- 5%</t>
    </r>
    <r>
      <rPr>
        <sz val="10"/>
        <rFont val="Times New Roman"/>
        <family val="1"/>
      </rPr>
      <t xml:space="preserve">
</t>
    </r>
  </si>
  <si>
    <t>Item / Description</t>
  </si>
  <si>
    <r>
      <t xml:space="preserve">Item Quantity
</t>
    </r>
    <r>
      <rPr>
        <b/>
        <sz val="10"/>
        <rFont val="Times New Roman"/>
        <family val="1"/>
      </rPr>
      <t>(Converted as
required)</t>
    </r>
    <r>
      <rPr>
        <sz val="10"/>
        <rFont val="Times New Roman"/>
        <family val="1"/>
      </rPr>
      <t xml:space="preserve">
</t>
    </r>
    <r>
      <rPr>
        <b/>
        <sz val="10"/>
        <rFont val="Times New Roman"/>
        <family val="1"/>
      </rPr>
      <t>Q</t>
    </r>
  </si>
  <si>
    <r>
      <t xml:space="preserve">Index Price applicable at Placement
</t>
    </r>
    <r>
      <rPr>
        <b/>
        <sz val="10"/>
        <rFont val="Times New Roman"/>
        <family val="1"/>
      </rPr>
      <t>E</t>
    </r>
  </si>
  <si>
    <t>Month of Index applicable at Placement</t>
  </si>
  <si>
    <r>
      <t xml:space="preserve">PRICE
ADJUSTMENT
</t>
    </r>
    <r>
      <rPr>
        <b/>
        <sz val="10"/>
        <rFont val="Times New Roman"/>
        <family val="1"/>
      </rPr>
      <t>(8) x (9) x (11)</t>
    </r>
    <r>
      <rPr>
        <sz val="10"/>
        <rFont val="Times New Roman"/>
        <family val="1"/>
      </rPr>
      <t xml:space="preserve">
</t>
    </r>
    <r>
      <rPr>
        <b/>
        <sz val="10"/>
        <rFont val="Times New Roman"/>
        <family val="1"/>
      </rPr>
      <t>PA</t>
    </r>
  </si>
  <si>
    <t>Prevailing Index Month:</t>
  </si>
  <si>
    <t xml:space="preserve">
Code</t>
  </si>
  <si>
    <t>Unit</t>
  </si>
  <si>
    <t xml:space="preserve">Applicable Increase or Decrease per Gallon
</t>
  </si>
  <si>
    <r>
      <t xml:space="preserve">Cost Adj. Factor
(Gallons per Unit)
</t>
    </r>
    <r>
      <rPr>
        <b/>
        <sz val="10"/>
        <rFont val="Times New Roman"/>
        <family val="1"/>
      </rPr>
      <t>F</t>
    </r>
  </si>
  <si>
    <r>
      <t xml:space="preserve">Adjustment per unit
</t>
    </r>
    <r>
      <rPr>
        <b/>
        <sz val="10"/>
        <rFont val="Times New Roman"/>
        <family val="1"/>
      </rPr>
      <t>(8) x (9)</t>
    </r>
    <r>
      <rPr>
        <sz val="10"/>
        <rFont val="Times New Roman"/>
        <family val="1"/>
      </rPr>
      <t xml:space="preserve">
</t>
    </r>
  </si>
  <si>
    <t>OOC101 02/24/11</t>
  </si>
  <si>
    <t>5001</t>
  </si>
  <si>
    <t>D</t>
  </si>
  <si>
    <t>Local Peak</t>
  </si>
  <si>
    <t>Version 4/1/2026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</si>
</sst>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quot;#,##0.00_);[Red]\(&quot;$&quot;#,##0.00\)"/>
    <numFmt numFmtId="44" formatCode="_(&quot;$&quot;* #,##0.00_);_(&quot;$&quot;* \(#,##0.00\);_(&quot;$&quot;* &quot;-&quot;??_);_(@_)"/>
    <numFmt numFmtId="164" formatCode="[$-409]mmmm\-yy;@"/>
    <numFmt numFmtId="165" formatCode="0.0000"/>
    <numFmt numFmtId="166" formatCode="0.000"/>
    <numFmt numFmtId="167" formatCode="0.0"/>
    <numFmt numFmtId="168" formatCode="[$-409]mmm\-yy;@"/>
    <numFmt numFmtId="169" formatCode="_(&quot;$&quot;* #,##0.000_);_(&quot;$&quot;* \(#,##0.000\);_(&quot;$&quot;* &quot;-&quot;???_);_(@_)"/>
    <numFmt numFmtId="170" formatCode="mm/dd/yy;@"/>
    <numFmt numFmtId="171" formatCode="_(&quot;$&quot;* #,##0.0000_);_(&quot;$&quot;* \(#,##0.0000\);_(&quot;$&quot;* &quot;-&quot;???_);_(@_)"/>
    <numFmt numFmtId="172" formatCode="[$-409]mmmm\ d\,\ yyyy;@"/>
    <numFmt numFmtId="173" formatCode="0.0%"/>
  </numFmts>
  <fonts count="33" x14ac:knownFonts="1">
    <font>
      <sz val="10"/>
      <name val="Times New Roman"/>
    </font>
    <font>
      <sz val="10"/>
      <name val="Times New Roman"/>
      <family val="1"/>
    </font>
    <font>
      <sz val="8"/>
      <name val="Times New Roman"/>
      <family val="1"/>
    </font>
    <font>
      <sz val="10"/>
      <color indexed="12"/>
      <name val="Times New Roman"/>
      <family val="1"/>
    </font>
    <font>
      <sz val="10"/>
      <color indexed="12"/>
      <name val="Times New Roman"/>
      <family val="1"/>
    </font>
    <font>
      <sz val="12"/>
      <name val="Times New Roman"/>
      <family val="1"/>
    </font>
    <font>
      <u/>
      <sz val="12"/>
      <name val="Times New Roman"/>
      <family val="1"/>
    </font>
    <font>
      <sz val="10"/>
      <name val="Times New Roman"/>
      <family val="1"/>
    </font>
    <font>
      <i/>
      <sz val="10"/>
      <name val="Times New Roman"/>
      <family val="1"/>
    </font>
    <font>
      <sz val="14"/>
      <name val="Times New Roman"/>
      <family val="1"/>
    </font>
    <font>
      <b/>
      <sz val="14"/>
      <name val="Times New Roman"/>
      <family val="1"/>
    </font>
    <font>
      <sz val="10"/>
      <color indexed="9"/>
      <name val="Times New Roman"/>
      <family val="1"/>
    </font>
    <font>
      <sz val="10"/>
      <name val="Times New Roman"/>
      <family val="1"/>
    </font>
    <font>
      <sz val="8"/>
      <color indexed="81"/>
      <name val="Tahoma"/>
      <family val="2"/>
    </font>
    <font>
      <sz val="10"/>
      <color indexed="81"/>
      <name val="Tahoma"/>
      <family val="2"/>
    </font>
    <font>
      <sz val="9"/>
      <color indexed="81"/>
      <name val="Tahoma"/>
      <family val="2"/>
    </font>
    <font>
      <b/>
      <sz val="12"/>
      <name val="Times New Roman"/>
      <family val="1"/>
    </font>
    <font>
      <sz val="10"/>
      <name val="Times New Roman"/>
      <family val="1"/>
    </font>
    <font>
      <sz val="18"/>
      <name val="Times New Roman"/>
      <family val="1"/>
    </font>
    <font>
      <sz val="10"/>
      <name val="Times New Roman"/>
      <family val="1"/>
    </font>
    <font>
      <b/>
      <sz val="10"/>
      <name val="Times New Roman"/>
      <family val="1"/>
    </font>
    <font>
      <sz val="10"/>
      <name val="Times New Roman"/>
      <family val="1"/>
    </font>
    <font>
      <b/>
      <sz val="10"/>
      <name val="Times New Roman"/>
      <family val="1"/>
    </font>
    <font>
      <sz val="10"/>
      <color indexed="48"/>
      <name val="Times New Roman"/>
      <family val="1"/>
    </font>
    <font>
      <b/>
      <sz val="9"/>
      <name val="Times New Roman"/>
      <family val="1"/>
    </font>
    <font>
      <sz val="10"/>
      <name val="Arial"/>
      <family val="2"/>
    </font>
    <font>
      <sz val="11"/>
      <color indexed="48"/>
      <name val="Times New Roman"/>
      <family val="1"/>
    </font>
    <font>
      <sz val="11"/>
      <name val="Times New Roman"/>
      <family val="1"/>
    </font>
    <font>
      <b/>
      <sz val="11"/>
      <name val="Times New Roman"/>
      <family val="1"/>
    </font>
    <font>
      <u/>
      <sz val="10"/>
      <color indexed="81"/>
      <name val="Tahoma"/>
      <family val="2"/>
    </font>
    <font>
      <sz val="10"/>
      <name val="Times New Roman"/>
      <family val="1"/>
    </font>
    <font>
      <sz val="11"/>
      <color rgb="FF3366FF"/>
      <name val="Times New Roman"/>
      <family val="1"/>
    </font>
    <font>
      <sz val="10"/>
      <name val="Times New Roman"/>
      <family val="1"/>
    </font>
  </fonts>
  <fills count="4">
    <fill>
      <patternFill patternType="none"/>
    </fill>
    <fill>
      <patternFill patternType="gray125"/>
    </fill>
    <fill>
      <patternFill patternType="solid">
        <fgColor indexed="41"/>
        <bgColor indexed="64"/>
      </patternFill>
    </fill>
    <fill>
      <patternFill patternType="solid">
        <fgColor rgb="FFFFFF00"/>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double">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30" fillId="0" borderId="0" applyFont="0" applyFill="0" applyBorder="0" applyAlignment="0" applyProtection="0"/>
  </cellStyleXfs>
  <cellXfs count="188">
    <xf numFmtId="0" fontId="0" fillId="0" borderId="0" xfId="0"/>
    <xf numFmtId="0" fontId="0" fillId="0" borderId="0" xfId="0" applyAlignment="1">
      <alignment horizontal="right"/>
    </xf>
    <xf numFmtId="166" fontId="0" fillId="0" borderId="0" xfId="0" applyNumberFormat="1"/>
    <xf numFmtId="166" fontId="7" fillId="0" borderId="0" xfId="0" applyNumberFormat="1" applyFont="1"/>
    <xf numFmtId="0" fontId="0" fillId="0" borderId="0" xfId="0" applyAlignment="1">
      <alignment horizontal="left"/>
    </xf>
    <xf numFmtId="0" fontId="3" fillId="0" borderId="0" xfId="0" applyFont="1"/>
    <xf numFmtId="0" fontId="4" fillId="2" borderId="1" xfId="0" applyFont="1" applyFill="1" applyBorder="1" applyProtection="1">
      <protection locked="0"/>
    </xf>
    <xf numFmtId="0" fontId="3" fillId="2" borderId="1" xfId="0" applyFont="1" applyFill="1" applyBorder="1" applyProtection="1">
      <protection locked="0"/>
    </xf>
    <xf numFmtId="166" fontId="0" fillId="2" borderId="1" xfId="0" applyNumberFormat="1" applyFill="1" applyBorder="1"/>
    <xf numFmtId="166" fontId="7" fillId="2" borderId="1" xfId="0" applyNumberFormat="1" applyFont="1" applyFill="1" applyBorder="1"/>
    <xf numFmtId="0" fontId="0" fillId="0" borderId="2" xfId="0" applyBorder="1"/>
    <xf numFmtId="0" fontId="0" fillId="0" borderId="2" xfId="0" applyBorder="1" applyAlignment="1">
      <alignment horizontal="left"/>
    </xf>
    <xf numFmtId="0" fontId="0" fillId="0" borderId="3" xfId="0" applyBorder="1" applyAlignment="1">
      <alignment horizontal="center"/>
    </xf>
    <xf numFmtId="0" fontId="0" fillId="0" borderId="4" xfId="0" applyBorder="1" applyAlignment="1">
      <alignment horizontal="center"/>
    </xf>
    <xf numFmtId="0" fontId="8" fillId="0" borderId="4" xfId="0" applyFont="1" applyBorder="1" applyAlignment="1">
      <alignment horizontal="right"/>
    </xf>
    <xf numFmtId="0" fontId="0" fillId="0" borderId="5" xfId="0" applyBorder="1" applyAlignment="1">
      <alignment horizontal="center"/>
    </xf>
    <xf numFmtId="2" fontId="0" fillId="0" borderId="6" xfId="0" applyNumberFormat="1" applyBorder="1" applyAlignment="1">
      <alignment horizontal="center"/>
    </xf>
    <xf numFmtId="0" fontId="4" fillId="0" borderId="6" xfId="0" applyFont="1" applyBorder="1" applyAlignment="1" applyProtection="1">
      <alignment horizontal="center"/>
      <protection locked="0"/>
    </xf>
    <xf numFmtId="167" fontId="4" fillId="0" borderId="6" xfId="0" applyNumberFormat="1" applyFont="1" applyBorder="1" applyAlignment="1" applyProtection="1">
      <alignment horizontal="center"/>
      <protection locked="0"/>
    </xf>
    <xf numFmtId="167" fontId="1" fillId="0" borderId="6" xfId="0" applyNumberFormat="1" applyFont="1" applyBorder="1" applyAlignment="1">
      <alignment horizontal="center"/>
    </xf>
    <xf numFmtId="0" fontId="9" fillId="0" borderId="0" xfId="0" applyFont="1" applyAlignment="1">
      <alignment horizontal="center"/>
    </xf>
    <xf numFmtId="0" fontId="10" fillId="0" borderId="0" xfId="0" applyFont="1" applyAlignment="1">
      <alignment horizontal="center"/>
    </xf>
    <xf numFmtId="0" fontId="0" fillId="0" borderId="7" xfId="0" applyBorder="1" applyAlignment="1">
      <alignment horizontal="center"/>
    </xf>
    <xf numFmtId="0" fontId="4" fillId="0" borderId="7" xfId="0" applyFont="1" applyBorder="1" applyAlignment="1" applyProtection="1">
      <alignment horizontal="center"/>
      <protection locked="0"/>
    </xf>
    <xf numFmtId="0" fontId="8" fillId="0" borderId="8" xfId="0" applyFont="1" applyBorder="1" applyAlignment="1">
      <alignment horizontal="right"/>
    </xf>
    <xf numFmtId="0" fontId="0" fillId="0" borderId="9" xfId="0" applyBorder="1" applyAlignment="1">
      <alignment horizontal="center"/>
    </xf>
    <xf numFmtId="0" fontId="11" fillId="0" borderId="8" xfId="0" applyFont="1" applyBorder="1" applyAlignment="1">
      <alignment horizontal="center"/>
    </xf>
    <xf numFmtId="165" fontId="0" fillId="0" borderId="7" xfId="0" applyNumberFormat="1" applyBorder="1" applyAlignment="1">
      <alignment horizontal="center"/>
    </xf>
    <xf numFmtId="2" fontId="0" fillId="0" borderId="3" xfId="0" applyNumberFormat="1" applyBorder="1"/>
    <xf numFmtId="0" fontId="11" fillId="0" borderId="4" xfId="0" applyFont="1" applyBorder="1"/>
    <xf numFmtId="0" fontId="1" fillId="0" borderId="3" xfId="0" applyFont="1" applyBorder="1" applyAlignment="1">
      <alignment horizontal="center"/>
    </xf>
    <xf numFmtId="166" fontId="8" fillId="0" borderId="4" xfId="0" applyNumberFormat="1" applyFont="1" applyBorder="1"/>
    <xf numFmtId="167" fontId="1" fillId="0" borderId="3" xfId="0" applyNumberFormat="1" applyFont="1" applyBorder="1" applyAlignment="1">
      <alignment horizontal="center"/>
    </xf>
    <xf numFmtId="167" fontId="4" fillId="0" borderId="7" xfId="0" applyNumberFormat="1" applyFont="1" applyBorder="1" applyAlignment="1" applyProtection="1">
      <alignment horizontal="right"/>
      <protection locked="0"/>
    </xf>
    <xf numFmtId="0" fontId="6" fillId="0" borderId="0" xfId="0" applyFont="1" applyAlignment="1">
      <alignment horizontal="center" vertical="top" wrapText="1"/>
    </xf>
    <xf numFmtId="0" fontId="17" fillId="0" borderId="0" xfId="0" applyFont="1"/>
    <xf numFmtId="0" fontId="12" fillId="0" borderId="0" xfId="0" applyFont="1"/>
    <xf numFmtId="0" fontId="17" fillId="0" borderId="0" xfId="0" applyFont="1" applyAlignment="1">
      <alignment horizontal="right"/>
    </xf>
    <xf numFmtId="8" fontId="21" fillId="0" borderId="0" xfId="0" applyNumberFormat="1" applyFont="1" applyAlignment="1">
      <alignment horizontal="right"/>
    </xf>
    <xf numFmtId="0" fontId="21" fillId="0" borderId="0" xfId="0" applyFont="1"/>
    <xf numFmtId="44" fontId="21" fillId="0" borderId="6" xfId="1" applyFont="1" applyBorder="1" applyAlignment="1">
      <alignment horizontal="center" vertical="center" wrapText="1"/>
    </xf>
    <xf numFmtId="2" fontId="21" fillId="0" borderId="6" xfId="1" applyNumberFormat="1" applyFont="1" applyBorder="1" applyAlignment="1">
      <alignment vertical="center" wrapText="1"/>
    </xf>
    <xf numFmtId="0" fontId="21" fillId="0" borderId="0" xfId="0" applyFont="1" applyAlignment="1">
      <alignment horizontal="right"/>
    </xf>
    <xf numFmtId="2" fontId="20" fillId="0" borderId="0" xfId="0" applyNumberFormat="1" applyFont="1" applyAlignment="1" applyProtection="1">
      <alignment horizontal="right" vertical="center" wrapText="1"/>
      <protection locked="0"/>
    </xf>
    <xf numFmtId="0" fontId="20" fillId="0" borderId="0" xfId="0" applyFont="1" applyAlignment="1">
      <alignment vertical="center"/>
    </xf>
    <xf numFmtId="2" fontId="21" fillId="0" borderId="6" xfId="0" applyNumberFormat="1" applyFont="1" applyBorder="1"/>
    <xf numFmtId="0" fontId="21" fillId="0" borderId="0" xfId="0" applyFont="1" applyAlignment="1">
      <alignment horizontal="center"/>
    </xf>
    <xf numFmtId="8" fontId="21" fillId="0" borderId="0" xfId="0" applyNumberFormat="1" applyFont="1" applyAlignment="1">
      <alignment horizontal="center"/>
    </xf>
    <xf numFmtId="2" fontId="17" fillId="0" borderId="6" xfId="1" applyNumberFormat="1" applyFont="1" applyBorder="1" applyAlignment="1">
      <alignment vertical="center" wrapText="1"/>
    </xf>
    <xf numFmtId="2" fontId="0" fillId="0" borderId="10" xfId="0" applyNumberFormat="1" applyBorder="1"/>
    <xf numFmtId="0" fontId="11" fillId="0" borderId="11" xfId="0" applyFont="1" applyBorder="1"/>
    <xf numFmtId="167" fontId="4" fillId="0" borderId="3" xfId="0" applyNumberFormat="1" applyFont="1" applyBorder="1" applyAlignment="1" applyProtection="1">
      <alignment horizontal="right"/>
      <protection locked="0"/>
    </xf>
    <xf numFmtId="2" fontId="11" fillId="0" borderId="4" xfId="0" applyNumberFormat="1" applyFont="1" applyBorder="1"/>
    <xf numFmtId="0" fontId="21" fillId="0" borderId="0" xfId="0" applyFont="1" applyAlignment="1" applyProtection="1">
      <alignment vertical="center" wrapText="1"/>
      <protection locked="0"/>
    </xf>
    <xf numFmtId="40" fontId="23" fillId="0" borderId="6" xfId="0" applyNumberFormat="1" applyFont="1" applyBorder="1" applyAlignment="1" applyProtection="1">
      <alignment horizontal="right"/>
      <protection locked="0"/>
    </xf>
    <xf numFmtId="0" fontId="11" fillId="0" borderId="0" xfId="0" applyFont="1" applyAlignment="1">
      <alignment horizontal="center" vertical="center" wrapText="1"/>
    </xf>
    <xf numFmtId="2" fontId="11" fillId="0" borderId="0" xfId="0" applyNumberFormat="1" applyFont="1" applyAlignment="1">
      <alignment horizontal="right"/>
    </xf>
    <xf numFmtId="0" fontId="20" fillId="0" borderId="12" xfId="0" applyFont="1" applyBorder="1" applyAlignment="1">
      <alignment vertical="center"/>
    </xf>
    <xf numFmtId="164" fontId="5" fillId="0" borderId="0" xfId="0" applyNumberFormat="1" applyFont="1" applyAlignment="1">
      <alignment horizontal="center" vertical="top"/>
    </xf>
    <xf numFmtId="0" fontId="12" fillId="0" borderId="0" xfId="0" applyFont="1" applyAlignment="1">
      <alignment vertical="top"/>
    </xf>
    <xf numFmtId="8" fontId="17" fillId="0" borderId="0" xfId="0" applyNumberFormat="1" applyFont="1" applyAlignment="1">
      <alignment horizontal="right"/>
    </xf>
    <xf numFmtId="170" fontId="31" fillId="0" borderId="6" xfId="1" applyNumberFormat="1" applyFont="1" applyBorder="1" applyAlignment="1" applyProtection="1">
      <alignment horizontal="center" vertical="top" wrapText="1"/>
      <protection locked="0"/>
    </xf>
    <xf numFmtId="168" fontId="27" fillId="0" borderId="13" xfId="1" applyNumberFormat="1" applyFont="1" applyBorder="1" applyAlignment="1">
      <alignment horizontal="center" vertical="top" wrapText="1"/>
    </xf>
    <xf numFmtId="164" fontId="20" fillId="0" borderId="0" xfId="0" applyNumberFormat="1" applyFont="1"/>
    <xf numFmtId="49" fontId="26" fillId="0" borderId="14" xfId="1" applyNumberFormat="1" applyFont="1" applyBorder="1" applyAlignment="1" applyProtection="1">
      <alignment horizontal="left" vertical="center" wrapText="1"/>
      <protection locked="0"/>
    </xf>
    <xf numFmtId="166" fontId="27" fillId="0" borderId="14" xfId="1" applyNumberFormat="1" applyFont="1" applyBorder="1" applyAlignment="1">
      <alignment horizontal="right" vertical="top" wrapText="1"/>
    </xf>
    <xf numFmtId="2" fontId="21" fillId="0" borderId="0" xfId="0" applyNumberFormat="1" applyFont="1" applyAlignment="1">
      <alignment vertical="center" wrapText="1"/>
    </xf>
    <xf numFmtId="2" fontId="21" fillId="0" borderId="0" xfId="0" applyNumberFormat="1" applyFont="1" applyAlignment="1">
      <alignment horizontal="right" vertical="center" wrapText="1"/>
    </xf>
    <xf numFmtId="2" fontId="20" fillId="0" borderId="0" xfId="0" applyNumberFormat="1" applyFont="1" applyAlignment="1">
      <alignment horizontal="right" vertical="center" wrapText="1"/>
    </xf>
    <xf numFmtId="2" fontId="17" fillId="0" borderId="0" xfId="0" applyNumberFormat="1" applyFont="1" applyAlignment="1">
      <alignment horizontal="right" vertical="top" wrapText="1"/>
    </xf>
    <xf numFmtId="0" fontId="21" fillId="0" borderId="6" xfId="0" applyFont="1" applyBorder="1" applyAlignment="1">
      <alignment horizontal="center" vertical="center" wrapText="1"/>
    </xf>
    <xf numFmtId="14" fontId="25" fillId="0" borderId="0" xfId="0" applyNumberFormat="1" applyFont="1" applyAlignment="1">
      <alignment horizontal="left"/>
    </xf>
    <xf numFmtId="0" fontId="1" fillId="0" borderId="0" xfId="0" applyFont="1" applyAlignment="1">
      <alignment horizontal="center" vertical="top"/>
    </xf>
    <xf numFmtId="49" fontId="18" fillId="0" borderId="0" xfId="0" applyNumberFormat="1" applyFont="1" applyAlignment="1">
      <alignment vertical="top"/>
    </xf>
    <xf numFmtId="0" fontId="28" fillId="0" borderId="0" xfId="0" applyFont="1" applyAlignment="1">
      <alignment horizontal="center" vertical="top"/>
    </xf>
    <xf numFmtId="2" fontId="26" fillId="0" borderId="14" xfId="0" applyNumberFormat="1" applyFont="1" applyBorder="1" applyAlignment="1" applyProtection="1">
      <alignment vertical="top" wrapText="1"/>
      <protection locked="0"/>
    </xf>
    <xf numFmtId="166" fontId="27" fillId="0" borderId="6" xfId="0" applyNumberFormat="1" applyFont="1" applyBorder="1" applyAlignment="1">
      <alignment vertical="top" wrapText="1"/>
    </xf>
    <xf numFmtId="171" fontId="27" fillId="0" borderId="6" xfId="0" applyNumberFormat="1" applyFont="1" applyBorder="1" applyAlignment="1">
      <alignment vertical="top" wrapText="1"/>
    </xf>
    <xf numFmtId="49" fontId="26" fillId="0" borderId="14" xfId="0" applyNumberFormat="1" applyFont="1" applyBorder="1" applyAlignment="1" applyProtection="1">
      <alignment horizontal="center" vertical="top" wrapText="1"/>
      <protection locked="0"/>
    </xf>
    <xf numFmtId="2" fontId="27" fillId="0" borderId="6" xfId="0" applyNumberFormat="1" applyFont="1" applyBorder="1" applyAlignment="1">
      <alignment horizontal="right" vertical="top" wrapText="1"/>
    </xf>
    <xf numFmtId="0" fontId="16" fillId="0" borderId="0" xfId="0" applyFont="1" applyAlignment="1">
      <alignment vertical="top"/>
    </xf>
    <xf numFmtId="0" fontId="19" fillId="0" borderId="0" xfId="0" applyFont="1"/>
    <xf numFmtId="0" fontId="5" fillId="0" borderId="0" xfId="0" applyFont="1"/>
    <xf numFmtId="164" fontId="16" fillId="0" borderId="0" xfId="0" applyNumberFormat="1" applyFont="1" applyAlignment="1">
      <alignment horizontal="center"/>
    </xf>
    <xf numFmtId="16" fontId="16" fillId="0" borderId="0" xfId="0" applyNumberFormat="1" applyFont="1" applyAlignment="1">
      <alignment horizontal="center"/>
    </xf>
    <xf numFmtId="0" fontId="17" fillId="0" borderId="0" xfId="0" applyFont="1" applyAlignment="1">
      <alignment horizontal="center" vertical="center" wrapText="1"/>
    </xf>
    <xf numFmtId="0" fontId="12" fillId="0" borderId="14" xfId="0" applyFont="1" applyBorder="1" applyAlignment="1">
      <alignment vertical="top" wrapText="1"/>
    </xf>
    <xf numFmtId="0" fontId="12" fillId="0" borderId="14" xfId="0" applyFont="1" applyBorder="1" applyAlignment="1">
      <alignment horizontal="center" vertical="top" wrapText="1"/>
    </xf>
    <xf numFmtId="0" fontId="0" fillId="0" borderId="6" xfId="0" applyBorder="1" applyAlignment="1">
      <alignment horizontal="center"/>
    </xf>
    <xf numFmtId="0" fontId="12" fillId="0" borderId="13" xfId="0" applyFont="1" applyBorder="1" applyAlignment="1">
      <alignment horizontal="center" vertical="top" wrapText="1"/>
    </xf>
    <xf numFmtId="0" fontId="12" fillId="0" borderId="6" xfId="0" applyFont="1" applyBorder="1" applyAlignment="1">
      <alignment horizontal="center" vertical="top" wrapText="1"/>
    </xf>
    <xf numFmtId="0" fontId="12" fillId="0" borderId="15" xfId="0" applyFont="1" applyBorder="1" applyAlignment="1">
      <alignment vertical="top" wrapText="1"/>
    </xf>
    <xf numFmtId="0" fontId="1" fillId="0" borderId="14" xfId="0" applyFont="1" applyBorder="1" applyAlignment="1">
      <alignment vertical="center" wrapText="1"/>
    </xf>
    <xf numFmtId="0" fontId="1" fillId="0" borderId="14" xfId="0" applyFont="1" applyBorder="1" applyAlignment="1">
      <alignment horizontal="center" vertical="center" wrapText="1"/>
    </xf>
    <xf numFmtId="0" fontId="1" fillId="0" borderId="6" xfId="0" applyFont="1" applyBorder="1" applyAlignment="1">
      <alignment horizontal="center" vertical="top" wrapText="1"/>
    </xf>
    <xf numFmtId="0" fontId="1" fillId="0" borderId="13" xfId="0" applyFont="1" applyBorder="1" applyAlignment="1">
      <alignment horizontal="center" vertical="top" wrapText="1"/>
    </xf>
    <xf numFmtId="0" fontId="1" fillId="0" borderId="14" xfId="0" applyFont="1" applyBorder="1" applyAlignment="1">
      <alignment horizontal="center" vertical="top" wrapText="1"/>
    </xf>
    <xf numFmtId="0" fontId="12" fillId="0" borderId="0" xfId="0" applyFont="1" applyAlignment="1">
      <alignment wrapText="1"/>
    </xf>
    <xf numFmtId="169" fontId="27" fillId="0" borderId="6" xfId="1" applyNumberFormat="1" applyFont="1" applyBorder="1" applyAlignment="1">
      <alignment horizontal="right" vertical="top" wrapText="1"/>
    </xf>
    <xf numFmtId="171" fontId="27" fillId="0" borderId="6" xfId="1" applyNumberFormat="1" applyFont="1" applyBorder="1" applyAlignment="1">
      <alignment vertical="top" wrapText="1"/>
    </xf>
    <xf numFmtId="44" fontId="27" fillId="0" borderId="6" xfId="0" applyNumberFormat="1" applyFont="1" applyBorder="1" applyAlignment="1">
      <alignment horizontal="right" vertical="top" wrapText="1"/>
    </xf>
    <xf numFmtId="0" fontId="17" fillId="0" borderId="0" xfId="0" applyFont="1" applyAlignment="1">
      <alignment vertical="top"/>
    </xf>
    <xf numFmtId="0" fontId="17" fillId="0" borderId="0" xfId="0" applyFont="1" applyAlignment="1">
      <alignment horizontal="right" vertical="top"/>
    </xf>
    <xf numFmtId="0" fontId="22" fillId="0" borderId="0" xfId="0" applyFont="1" applyAlignment="1">
      <alignment horizontal="right" vertical="top"/>
    </xf>
    <xf numFmtId="0" fontId="12" fillId="0" borderId="0" xfId="0" applyFont="1" applyAlignment="1">
      <alignment horizontal="right"/>
    </xf>
    <xf numFmtId="8" fontId="21" fillId="0" borderId="9" xfId="0" applyNumberFormat="1" applyFont="1" applyBorder="1" applyAlignment="1">
      <alignment vertical="center" wrapText="1"/>
    </xf>
    <xf numFmtId="8" fontId="21" fillId="0" borderId="0" xfId="0" applyNumberFormat="1" applyFont="1" applyAlignment="1">
      <alignment vertical="center" wrapText="1"/>
    </xf>
    <xf numFmtId="2" fontId="17" fillId="0" borderId="9" xfId="0" applyNumberFormat="1" applyFont="1" applyBorder="1" applyAlignment="1">
      <alignment vertical="center" wrapText="1"/>
    </xf>
    <xf numFmtId="2" fontId="17" fillId="0" borderId="0" xfId="0" applyNumberFormat="1" applyFont="1" applyAlignment="1">
      <alignment vertical="center" wrapText="1"/>
    </xf>
    <xf numFmtId="44" fontId="22" fillId="0" borderId="0" xfId="0" applyNumberFormat="1" applyFont="1" applyAlignment="1">
      <alignment horizontal="right" vertical="top" wrapText="1"/>
    </xf>
    <xf numFmtId="14" fontId="0" fillId="0" borderId="0" xfId="0" applyNumberFormat="1"/>
    <xf numFmtId="172" fontId="31" fillId="0" borderId="12" xfId="0" applyNumberFormat="1" applyFont="1" applyBorder="1" applyAlignment="1" applyProtection="1">
      <alignment horizontal="center"/>
      <protection locked="0"/>
    </xf>
    <xf numFmtId="166" fontId="27" fillId="0" borderId="14" xfId="1" applyNumberFormat="1" applyFont="1" applyBorder="1" applyAlignment="1">
      <alignment horizontal="center" vertical="top" wrapText="1"/>
    </xf>
    <xf numFmtId="169" fontId="27" fillId="0" borderId="6" xfId="1" applyNumberFormat="1" applyFont="1" applyBorder="1" applyAlignment="1">
      <alignment horizontal="center" vertical="top" wrapText="1"/>
    </xf>
    <xf numFmtId="171" fontId="27" fillId="0" borderId="6" xfId="1" applyNumberFormat="1" applyFont="1" applyBorder="1" applyAlignment="1">
      <alignment horizontal="center" vertical="top" wrapText="1"/>
    </xf>
    <xf numFmtId="166" fontId="27" fillId="0" borderId="6" xfId="0" applyNumberFormat="1" applyFont="1" applyBorder="1" applyAlignment="1">
      <alignment horizontal="center" vertical="top" wrapText="1"/>
    </xf>
    <xf numFmtId="171" fontId="27" fillId="0" borderId="6" xfId="0" applyNumberFormat="1" applyFont="1" applyBorder="1" applyAlignment="1">
      <alignment horizontal="center" vertical="top" wrapText="1"/>
    </xf>
    <xf numFmtId="2" fontId="26" fillId="0" borderId="14" xfId="0" applyNumberFormat="1" applyFont="1" applyBorder="1" applyAlignment="1" applyProtection="1">
      <alignment horizontal="center" vertical="top" wrapText="1"/>
      <protection locked="0"/>
    </xf>
    <xf numFmtId="169" fontId="27" fillId="0" borderId="6" xfId="0" applyNumberFormat="1" applyFont="1" applyBorder="1" applyAlignment="1">
      <alignment horizontal="center" vertical="top" wrapText="1"/>
    </xf>
    <xf numFmtId="173" fontId="0" fillId="0" borderId="0" xfId="2" applyNumberFormat="1" applyFont="1"/>
    <xf numFmtId="173" fontId="32" fillId="3" borderId="0" xfId="2" applyNumberFormat="1" applyFont="1" applyFill="1"/>
    <xf numFmtId="164" fontId="5" fillId="0" borderId="12" xfId="0" quotePrefix="1" applyNumberFormat="1" applyFont="1" applyBorder="1" applyAlignment="1" applyProtection="1">
      <alignment horizontal="center"/>
      <protection locked="0"/>
    </xf>
    <xf numFmtId="164" fontId="5" fillId="0" borderId="12" xfId="0" applyNumberFormat="1" applyFont="1" applyBorder="1" applyAlignment="1" applyProtection="1">
      <alignment horizontal="center"/>
      <protection locked="0"/>
    </xf>
    <xf numFmtId="0" fontId="5" fillId="0" borderId="12" xfId="0" applyFont="1" applyBorder="1" applyAlignment="1" applyProtection="1">
      <alignment horizontal="center" wrapText="1"/>
      <protection locked="0"/>
    </xf>
    <xf numFmtId="0" fontId="5" fillId="0" borderId="13" xfId="0" applyFont="1" applyBorder="1" applyAlignment="1" applyProtection="1">
      <alignment horizontal="center" wrapText="1"/>
      <protection locked="0"/>
    </xf>
    <xf numFmtId="0" fontId="23" fillId="0" borderId="14" xfId="0" applyFont="1" applyBorder="1" applyAlignment="1" applyProtection="1">
      <alignment horizontal="center" wrapText="1"/>
      <protection locked="0"/>
    </xf>
    <xf numFmtId="0" fontId="23" fillId="0" borderId="13" xfId="0" applyFont="1" applyBorder="1" applyAlignment="1" applyProtection="1">
      <alignment horizontal="center" wrapText="1"/>
      <protection locked="0"/>
    </xf>
    <xf numFmtId="0" fontId="23" fillId="0" borderId="15" xfId="0" applyFont="1" applyBorder="1" applyAlignment="1" applyProtection="1">
      <alignment horizontal="center" wrapText="1"/>
      <protection locked="0"/>
    </xf>
    <xf numFmtId="2" fontId="23" fillId="0" borderId="14" xfId="0" applyNumberFormat="1" applyFont="1" applyBorder="1" applyAlignment="1" applyProtection="1">
      <alignment horizontal="right" vertical="center" wrapText="1"/>
      <protection locked="0"/>
    </xf>
    <xf numFmtId="2" fontId="23" fillId="0" borderId="13" xfId="0" applyNumberFormat="1" applyFont="1" applyBorder="1" applyAlignment="1" applyProtection="1">
      <alignment horizontal="right" vertical="center" wrapText="1"/>
      <protection locked="0"/>
    </xf>
    <xf numFmtId="2" fontId="23" fillId="0" borderId="15" xfId="0" applyNumberFormat="1" applyFont="1" applyBorder="1" applyAlignment="1" applyProtection="1">
      <alignment horizontal="right" vertical="center" wrapText="1"/>
      <protection locked="0"/>
    </xf>
    <xf numFmtId="2" fontId="23" fillId="0" borderId="14" xfId="0" applyNumberFormat="1" applyFont="1" applyBorder="1" applyAlignment="1" applyProtection="1">
      <alignment vertical="center" wrapText="1"/>
      <protection locked="0"/>
    </xf>
    <xf numFmtId="2" fontId="23" fillId="0" borderId="13" xfId="0" applyNumberFormat="1" applyFont="1" applyBorder="1" applyAlignment="1" applyProtection="1">
      <alignment vertical="center" wrapText="1"/>
      <protection locked="0"/>
    </xf>
    <xf numFmtId="2" fontId="23" fillId="0" borderId="15" xfId="0" applyNumberFormat="1" applyFont="1" applyBorder="1" applyAlignment="1" applyProtection="1">
      <alignment vertical="center" wrapText="1"/>
      <protection locked="0"/>
    </xf>
    <xf numFmtId="2" fontId="22" fillId="0" borderId="14" xfId="0" applyNumberFormat="1" applyFont="1" applyBorder="1" applyAlignment="1">
      <alignment horizontal="right" vertical="center" wrapText="1"/>
    </xf>
    <xf numFmtId="2" fontId="22" fillId="0" borderId="13" xfId="0" applyNumberFormat="1" applyFont="1" applyBorder="1" applyAlignment="1">
      <alignment horizontal="right" vertical="center" wrapText="1"/>
    </xf>
    <xf numFmtId="2" fontId="22" fillId="0" borderId="15" xfId="0" applyNumberFormat="1" applyFont="1" applyBorder="1" applyAlignment="1">
      <alignment horizontal="right" vertical="center" wrapText="1"/>
    </xf>
    <xf numFmtId="0" fontId="23" fillId="0" borderId="14" xfId="0" applyFont="1" applyBorder="1" applyAlignment="1" applyProtection="1">
      <alignment horizontal="left" vertical="center" wrapText="1"/>
      <protection locked="0"/>
    </xf>
    <xf numFmtId="0" fontId="23" fillId="0" borderId="13" xfId="0" applyFont="1" applyBorder="1" applyAlignment="1" applyProtection="1">
      <alignment horizontal="left" vertical="center" wrapText="1"/>
      <protection locked="0"/>
    </xf>
    <xf numFmtId="0" fontId="23" fillId="0" borderId="15" xfId="0" applyFont="1" applyBorder="1" applyAlignment="1" applyProtection="1">
      <alignment horizontal="left" vertical="center" wrapText="1"/>
      <protection locked="0"/>
    </xf>
    <xf numFmtId="2" fontId="23" fillId="0" borderId="14" xfId="1" applyNumberFormat="1" applyFont="1" applyBorder="1" applyAlignment="1" applyProtection="1">
      <alignment horizontal="right" vertical="center" wrapText="1"/>
      <protection locked="0"/>
    </xf>
    <xf numFmtId="2" fontId="23" fillId="0" borderId="13" xfId="1" applyNumberFormat="1" applyFont="1" applyBorder="1" applyAlignment="1" applyProtection="1">
      <alignment horizontal="right" vertical="center" wrapText="1"/>
      <protection locked="0"/>
    </xf>
    <xf numFmtId="2" fontId="23" fillId="0" borderId="15" xfId="1" applyNumberFormat="1" applyFont="1" applyBorder="1" applyAlignment="1" applyProtection="1">
      <alignment horizontal="right" vertical="center" wrapText="1"/>
      <protection locked="0"/>
    </xf>
    <xf numFmtId="2" fontId="20" fillId="0" borderId="14" xfId="0" applyNumberFormat="1" applyFont="1" applyBorder="1" applyAlignment="1" applyProtection="1">
      <alignment horizontal="right" vertical="center" wrapText="1"/>
      <protection locked="0"/>
    </xf>
    <xf numFmtId="2" fontId="20" fillId="0" borderId="13" xfId="0" applyNumberFormat="1" applyFont="1" applyBorder="1" applyAlignment="1" applyProtection="1">
      <alignment horizontal="right" vertical="center" wrapText="1"/>
      <protection locked="0"/>
    </xf>
    <xf numFmtId="2" fontId="20" fillId="0" borderId="15" xfId="0" applyNumberFormat="1" applyFont="1" applyBorder="1" applyAlignment="1" applyProtection="1">
      <alignment horizontal="right" vertical="center" wrapText="1"/>
      <protection locked="0"/>
    </xf>
    <xf numFmtId="2" fontId="23" fillId="0" borderId="6" xfId="0" applyNumberFormat="1" applyFont="1" applyBorder="1" applyAlignment="1" applyProtection="1">
      <alignment vertical="center" wrapText="1"/>
      <protection locked="0"/>
    </xf>
    <xf numFmtId="2" fontId="22" fillId="0" borderId="6" xfId="0" applyNumberFormat="1" applyFont="1" applyBorder="1" applyAlignment="1">
      <alignment horizontal="right" vertical="center" wrapText="1"/>
    </xf>
    <xf numFmtId="2" fontId="23" fillId="0" borderId="6" xfId="1" applyNumberFormat="1" applyFont="1" applyBorder="1" applyAlignment="1" applyProtection="1">
      <alignment horizontal="right" vertical="center" wrapText="1"/>
      <protection locked="0"/>
    </xf>
    <xf numFmtId="2" fontId="23" fillId="0" borderId="6" xfId="0" applyNumberFormat="1" applyFont="1" applyBorder="1" applyAlignment="1" applyProtection="1">
      <alignment horizontal="right" vertical="center" wrapText="1"/>
      <protection locked="0"/>
    </xf>
    <xf numFmtId="0" fontId="21" fillId="0" borderId="6" xfId="0" applyFont="1" applyBorder="1" applyAlignment="1">
      <alignment horizontal="center"/>
    </xf>
    <xf numFmtId="2" fontId="20" fillId="0" borderId="0" xfId="0" applyNumberFormat="1" applyFont="1" applyAlignment="1">
      <alignment horizontal="right" vertical="center" wrapText="1"/>
    </xf>
    <xf numFmtId="0" fontId="22" fillId="0" borderId="14" xfId="0" applyFont="1" applyBorder="1" applyAlignment="1" applyProtection="1">
      <alignment horizontal="center" vertical="center" wrapText="1"/>
      <protection locked="0"/>
    </xf>
    <xf numFmtId="0" fontId="22" fillId="0" borderId="13" xfId="0" applyFont="1" applyBorder="1" applyAlignment="1" applyProtection="1">
      <alignment horizontal="center" vertical="center" wrapText="1"/>
      <protection locked="0"/>
    </xf>
    <xf numFmtId="0" fontId="22" fillId="0" borderId="15" xfId="0" applyFont="1" applyBorder="1" applyAlignment="1" applyProtection="1">
      <alignment horizontal="center" vertical="center" wrapText="1"/>
      <protection locked="0"/>
    </xf>
    <xf numFmtId="0" fontId="21" fillId="0" borderId="14" xfId="0" applyFont="1" applyBorder="1" applyAlignment="1">
      <alignment horizontal="center" wrapText="1"/>
    </xf>
    <xf numFmtId="0" fontId="21" fillId="0" borderId="13" xfId="0" applyFont="1" applyBorder="1" applyAlignment="1">
      <alignment horizontal="center" wrapText="1"/>
    </xf>
    <xf numFmtId="0" fontId="21" fillId="0" borderId="15" xfId="0" applyFont="1" applyBorder="1" applyAlignment="1">
      <alignment horizontal="center" wrapText="1"/>
    </xf>
    <xf numFmtId="0" fontId="21" fillId="0" borderId="14"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44" fontId="21" fillId="0" borderId="14" xfId="1" applyFont="1" applyBorder="1" applyAlignment="1" applyProtection="1">
      <alignment horizontal="center" vertical="center" wrapText="1"/>
      <protection locked="0"/>
    </xf>
    <xf numFmtId="44" fontId="21" fillId="0" borderId="13" xfId="1" applyFont="1" applyBorder="1" applyAlignment="1" applyProtection="1">
      <alignment horizontal="center" vertical="center" wrapText="1"/>
      <protection locked="0"/>
    </xf>
    <xf numFmtId="44" fontId="21" fillId="0" borderId="15" xfId="1" applyFont="1" applyBorder="1" applyAlignment="1" applyProtection="1">
      <alignment horizontal="center" vertical="center" wrapText="1"/>
      <protection locked="0"/>
    </xf>
    <xf numFmtId="4" fontId="21" fillId="0" borderId="14" xfId="0" applyNumberFormat="1" applyFont="1" applyBorder="1" applyAlignment="1">
      <alignment horizontal="center" vertical="center" wrapText="1"/>
    </xf>
    <xf numFmtId="4" fontId="21" fillId="0" borderId="13" xfId="0" applyNumberFormat="1" applyFont="1" applyBorder="1" applyAlignment="1">
      <alignment horizontal="center" vertical="center" wrapText="1"/>
    </xf>
    <xf numFmtId="4" fontId="21" fillId="0" borderId="15" xfId="0" applyNumberFormat="1" applyFont="1" applyBorder="1" applyAlignment="1">
      <alignment horizontal="center" vertical="center" wrapText="1"/>
    </xf>
    <xf numFmtId="0" fontId="23" fillId="0" borderId="14" xfId="0" applyFont="1" applyBorder="1" applyAlignment="1" applyProtection="1">
      <alignment horizontal="center"/>
      <protection locked="0"/>
    </xf>
    <xf numFmtId="0" fontId="23" fillId="0" borderId="13" xfId="0" applyFont="1" applyBorder="1" applyAlignment="1" applyProtection="1">
      <alignment horizontal="center"/>
      <protection locked="0"/>
    </xf>
    <xf numFmtId="0" fontId="23" fillId="0" borderId="15" xfId="0" applyFont="1" applyBorder="1" applyAlignment="1" applyProtection="1">
      <alignment horizontal="center"/>
      <protection locked="0"/>
    </xf>
    <xf numFmtId="0" fontId="23" fillId="0" borderId="14" xfId="0" applyFont="1" applyBorder="1" applyAlignment="1" applyProtection="1">
      <alignment horizontal="left"/>
      <protection locked="0"/>
    </xf>
    <xf numFmtId="0" fontId="23" fillId="0" borderId="13" xfId="0" applyFont="1" applyBorder="1" applyAlignment="1" applyProtection="1">
      <alignment horizontal="left"/>
      <protection locked="0"/>
    </xf>
    <xf numFmtId="0" fontId="23" fillId="0" borderId="15" xfId="0" applyFont="1" applyBorder="1" applyAlignment="1" applyProtection="1">
      <alignment horizontal="left"/>
      <protection locked="0"/>
    </xf>
    <xf numFmtId="2" fontId="21" fillId="0" borderId="0" xfId="0" applyNumberFormat="1" applyFont="1" applyAlignment="1">
      <alignment vertical="center" wrapText="1"/>
    </xf>
    <xf numFmtId="2" fontId="21" fillId="0" borderId="0" xfId="0" applyNumberFormat="1" applyFont="1" applyAlignment="1">
      <alignment horizontal="right" vertical="center" wrapText="1"/>
    </xf>
    <xf numFmtId="0" fontId="21" fillId="0" borderId="14" xfId="0" applyFont="1" applyBorder="1" applyAlignment="1">
      <alignment horizontal="center" vertical="center"/>
    </xf>
    <xf numFmtId="0" fontId="21" fillId="0" borderId="13" xfId="0" applyFont="1" applyBorder="1" applyAlignment="1">
      <alignment horizontal="center" vertical="center"/>
    </xf>
    <xf numFmtId="0" fontId="21" fillId="0" borderId="15" xfId="0" applyFont="1" applyBorder="1" applyAlignment="1">
      <alignment horizontal="center" vertical="center"/>
    </xf>
    <xf numFmtId="0" fontId="21" fillId="0" borderId="0" xfId="0" applyFont="1" applyAlignment="1">
      <alignment horizontal="center" vertical="center" wrapText="1"/>
    </xf>
    <xf numFmtId="2" fontId="1" fillId="0" borderId="6" xfId="0" applyNumberFormat="1" applyFont="1" applyBorder="1" applyAlignment="1">
      <alignment horizontal="right" vertical="center" wrapText="1"/>
    </xf>
    <xf numFmtId="2" fontId="22" fillId="0" borderId="14" xfId="0" applyNumberFormat="1" applyFont="1" applyBorder="1" applyAlignment="1" applyProtection="1">
      <alignment horizontal="right" vertical="center" wrapText="1"/>
      <protection locked="0"/>
    </xf>
    <xf numFmtId="2" fontId="22" fillId="0" borderId="13" xfId="0" applyNumberFormat="1" applyFont="1" applyBorder="1" applyAlignment="1" applyProtection="1">
      <alignment horizontal="right" vertical="center" wrapText="1"/>
      <protection locked="0"/>
    </xf>
    <xf numFmtId="2" fontId="22" fillId="0" borderId="15" xfId="0" applyNumberFormat="1" applyFont="1" applyBorder="1" applyAlignment="1" applyProtection="1">
      <alignment horizontal="right" vertical="center" wrapText="1"/>
      <protection locked="0"/>
    </xf>
    <xf numFmtId="0" fontId="21" fillId="0" borderId="6" xfId="0" applyFont="1" applyBorder="1" applyAlignment="1">
      <alignment horizontal="center" vertical="center" wrapText="1"/>
    </xf>
    <xf numFmtId="0" fontId="22" fillId="0" borderId="6" xfId="0" applyFont="1" applyBorder="1" applyAlignment="1">
      <alignment horizontal="center" vertical="center" wrapText="1"/>
    </xf>
    <xf numFmtId="0" fontId="10" fillId="0" borderId="0" xfId="0" applyFont="1" applyAlignment="1">
      <alignment horizontal="center"/>
    </xf>
    <xf numFmtId="0" fontId="9" fillId="0" borderId="0" xfId="0" applyFont="1" applyAlignment="1">
      <alignment horizontal="center"/>
    </xf>
    <xf numFmtId="166" fontId="0" fillId="0" borderId="0" xfId="0" applyNumberFormat="1" applyAlignment="1">
      <alignment horizontal="right"/>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7"/>
  <sheetViews>
    <sheetView showGridLines="0" tabSelected="1" zoomScaleNormal="100" workbookViewId="0">
      <selection activeCell="S15" sqref="S15"/>
    </sheetView>
  </sheetViews>
  <sheetFormatPr defaultColWidth="9.33203125" defaultRowHeight="12.75" x14ac:dyDescent="0.2"/>
  <cols>
    <col min="1" max="1" width="5.6640625" style="36" customWidth="1"/>
    <col min="2" max="2" width="30.6640625" style="36" customWidth="1"/>
    <col min="3" max="3" width="11.83203125" style="36" bestFit="1" customWidth="1"/>
    <col min="4" max="4" width="10.33203125" style="36" bestFit="1" customWidth="1"/>
    <col min="5" max="5" width="11" style="104" bestFit="1" customWidth="1"/>
    <col min="6" max="6" width="12" style="36" customWidth="1"/>
    <col min="7" max="7" width="11" style="36" customWidth="1"/>
    <col min="8" max="8" width="17.6640625" style="36" bestFit="1" customWidth="1"/>
    <col min="9" max="9" width="9.6640625" style="36" bestFit="1" customWidth="1"/>
    <col min="10" max="10" width="12.1640625" style="36" bestFit="1" customWidth="1"/>
    <col min="11" max="11" width="12" style="36" customWidth="1"/>
    <col min="12" max="12" width="6.6640625" style="36" customWidth="1"/>
    <col min="13" max="13" width="17.1640625" style="36" customWidth="1"/>
    <col min="14" max="16384" width="9.33203125" style="36"/>
  </cols>
  <sheetData>
    <row r="1" spans="1:14" s="35" customFormat="1" ht="16.5" customHeight="1" x14ac:dyDescent="0.2">
      <c r="A1" s="71" t="s">
        <v>90</v>
      </c>
      <c r="B1" s="71"/>
      <c r="D1" s="72"/>
      <c r="E1" s="72"/>
      <c r="G1" s="72" t="s">
        <v>76</v>
      </c>
      <c r="H1" s="72"/>
      <c r="I1" s="72"/>
      <c r="J1" s="80"/>
      <c r="K1" s="80"/>
      <c r="L1" s="80"/>
      <c r="M1" s="80"/>
    </row>
    <row r="2" spans="1:14" s="81" customFormat="1" ht="16.5" customHeight="1" x14ac:dyDescent="0.2">
      <c r="A2" s="73"/>
      <c r="B2" s="73"/>
      <c r="D2" s="74"/>
      <c r="E2" s="74"/>
      <c r="G2" s="74" t="s">
        <v>75</v>
      </c>
      <c r="H2" s="74"/>
      <c r="I2" s="74"/>
      <c r="J2" s="73"/>
      <c r="K2" s="73"/>
      <c r="L2" s="73"/>
      <c r="M2" s="73"/>
    </row>
    <row r="3" spans="1:14" s="82" customFormat="1" ht="18.75" customHeight="1" x14ac:dyDescent="0.25">
      <c r="B3" s="83" t="s">
        <v>2</v>
      </c>
      <c r="C3" s="121" t="s">
        <v>94</v>
      </c>
      <c r="D3" s="122"/>
      <c r="E3" s="122"/>
      <c r="F3" s="63" t="s">
        <v>84</v>
      </c>
      <c r="H3" s="111">
        <v>44378</v>
      </c>
      <c r="J3" s="58"/>
      <c r="K3" s="58"/>
      <c r="L3" s="58"/>
      <c r="M3" s="58"/>
    </row>
    <row r="4" spans="1:14" ht="19.5" customHeight="1" x14ac:dyDescent="0.25">
      <c r="B4" s="84" t="s">
        <v>3</v>
      </c>
      <c r="C4" s="123"/>
      <c r="D4" s="123"/>
      <c r="E4" s="123"/>
      <c r="F4" s="123"/>
      <c r="G4" s="123"/>
      <c r="H4" s="123"/>
      <c r="I4" s="123"/>
      <c r="J4" s="59"/>
      <c r="K4" s="59"/>
      <c r="L4" s="69"/>
      <c r="M4" s="69"/>
    </row>
    <row r="5" spans="1:14" ht="19.5" customHeight="1" x14ac:dyDescent="0.25">
      <c r="A5" s="59"/>
      <c r="B5" s="59"/>
      <c r="C5" s="124"/>
      <c r="D5" s="124"/>
      <c r="E5" s="124"/>
      <c r="F5" s="124"/>
      <c r="G5" s="124"/>
      <c r="H5" s="124"/>
      <c r="I5" s="124"/>
      <c r="J5" s="59"/>
      <c r="K5" s="59"/>
      <c r="L5" s="59"/>
      <c r="M5" s="59"/>
    </row>
    <row r="6" spans="1:14" ht="11.25" customHeight="1" x14ac:dyDescent="0.2">
      <c r="A6" s="59"/>
      <c r="B6" s="59"/>
      <c r="C6" s="34"/>
      <c r="D6" s="34"/>
      <c r="E6" s="34"/>
      <c r="F6" s="34"/>
      <c r="G6" s="34"/>
      <c r="H6" s="59"/>
      <c r="I6" s="59"/>
      <c r="J6" s="59"/>
      <c r="K6" s="59"/>
      <c r="L6" s="59"/>
      <c r="M6" s="59"/>
      <c r="N6" s="85"/>
    </row>
    <row r="7" spans="1:14" ht="12" customHeight="1" x14ac:dyDescent="0.2">
      <c r="A7" s="86">
        <v>1</v>
      </c>
      <c r="B7" s="87">
        <v>2</v>
      </c>
      <c r="C7" s="88">
        <v>3</v>
      </c>
      <c r="D7" s="89">
        <v>4</v>
      </c>
      <c r="E7" s="87">
        <v>5</v>
      </c>
      <c r="F7" s="90">
        <v>6</v>
      </c>
      <c r="G7" s="90">
        <v>7</v>
      </c>
      <c r="H7" s="87">
        <v>8</v>
      </c>
      <c r="I7" s="87">
        <v>9</v>
      </c>
      <c r="J7" s="90">
        <v>10</v>
      </c>
      <c r="K7" s="86">
        <v>11</v>
      </c>
      <c r="L7" s="91"/>
      <c r="M7" s="90">
        <v>12</v>
      </c>
      <c r="N7" s="85"/>
    </row>
    <row r="8" spans="1:14" s="97" customFormat="1" ht="93.75" customHeight="1" x14ac:dyDescent="0.2">
      <c r="A8" s="92" t="s">
        <v>85</v>
      </c>
      <c r="B8" s="93" t="s">
        <v>79</v>
      </c>
      <c r="C8" s="94" t="s">
        <v>74</v>
      </c>
      <c r="D8" s="95" t="s">
        <v>82</v>
      </c>
      <c r="E8" s="96" t="s">
        <v>77</v>
      </c>
      <c r="F8" s="96" t="s">
        <v>81</v>
      </c>
      <c r="G8" s="93" t="s">
        <v>78</v>
      </c>
      <c r="H8" s="93" t="s">
        <v>87</v>
      </c>
      <c r="I8" s="96" t="s">
        <v>88</v>
      </c>
      <c r="J8" s="94" t="s">
        <v>89</v>
      </c>
      <c r="K8" s="96" t="s">
        <v>80</v>
      </c>
      <c r="L8" s="94" t="s">
        <v>86</v>
      </c>
      <c r="M8" s="94" t="s">
        <v>83</v>
      </c>
      <c r="N8" s="85"/>
    </row>
    <row r="9" spans="1:14" s="85" customFormat="1" ht="16.5" customHeight="1" x14ac:dyDescent="0.2">
      <c r="A9" s="78" t="s">
        <v>92</v>
      </c>
      <c r="B9" s="64" t="s">
        <v>91</v>
      </c>
      <c r="C9" s="61">
        <v>46113</v>
      </c>
      <c r="D9" s="62">
        <f t="shared" ref="D9:D55" si="0">IF(C9="","",C9)</f>
        <v>46113</v>
      </c>
      <c r="E9" s="112">
        <f t="shared" ref="E9:E55" si="1">IF(A9="","",IF($H$3="","",LOOKUP($H$3,Date,Price)))</f>
        <v>3.476</v>
      </c>
      <c r="F9" s="112">
        <f t="shared" ref="F9:F55" si="2">IF(C9="","",LOOKUP(D9,Date,Price))</f>
        <v>5.9359999999999999</v>
      </c>
      <c r="G9" s="113">
        <f>ROUND(IF(E9="","",IF(F9=E9,E9,IF(F9&gt;E9,E9*1.05,IF(F9&lt;E9,E9*0.95)))),3)</f>
        <v>3.65</v>
      </c>
      <c r="H9" s="118">
        <f t="shared" ref="H9:H55" si="3">IF(OR(C9="",E9="",E9=0,F9="",F9=0),"",IF(AND(F9&gt;E9,F9&gt;(1.05*E9)),F9-G9,IF(AND(F9&lt;E9,F9&lt;(0.95*E9)),F9-G9,0)))</f>
        <v>2.286</v>
      </c>
      <c r="I9" s="115">
        <f t="shared" ref="I9:I55" si="4">IF(A9="","",IF(A9="A",0.29,IF(A9="B",1.892,IF(A9="C",0.6,IF(A9="D",3.5,IF(A9="E",0.95))))))</f>
        <v>3.5</v>
      </c>
      <c r="J9" s="116">
        <f t="shared" ref="J9:J55" si="5">IF(OR(A9="",E9="",F9="",H9=""),"",H9*I9)</f>
        <v>8.0009999999999994</v>
      </c>
      <c r="K9" s="117">
        <v>1000</v>
      </c>
      <c r="L9" s="79" t="str">
        <f t="shared" ref="L9:L55" si="6">IF(A9="","",IF(A9="A","CY",IF(A9="B","CY",IF(A9="C","TON",IF(A9="D","TON",IF(A9="E","CY"))))))</f>
        <v>TON</v>
      </c>
      <c r="M9" s="100">
        <f t="shared" ref="M9:M55" si="7">IF(OR(A9=0,C9=0,E9=0,F9=0,H9="",K9=0),"",ROUND(H9*I9*K9,2))</f>
        <v>8001</v>
      </c>
    </row>
    <row r="10" spans="1:14" s="85" customFormat="1" ht="16.5" customHeight="1" x14ac:dyDescent="0.2">
      <c r="A10" s="78"/>
      <c r="B10" s="64"/>
      <c r="C10" s="61"/>
      <c r="D10" s="62" t="str">
        <f t="shared" si="0"/>
        <v/>
      </c>
      <c r="E10" s="112" t="str">
        <f t="shared" si="1"/>
        <v/>
      </c>
      <c r="F10" s="112" t="str">
        <f t="shared" si="2"/>
        <v/>
      </c>
      <c r="G10" s="113" t="str">
        <f t="shared" ref="G10:G55" si="8">IF(E10="","",IF(F10=E10,E10,IF(F10&gt;E10,E10*1.05,IF(F10&lt;E10,E10*0.95))))</f>
        <v/>
      </c>
      <c r="H10" s="114" t="str">
        <f t="shared" si="3"/>
        <v/>
      </c>
      <c r="I10" s="115" t="str">
        <f t="shared" si="4"/>
        <v/>
      </c>
      <c r="J10" s="116" t="str">
        <f t="shared" si="5"/>
        <v/>
      </c>
      <c r="K10" s="117"/>
      <c r="L10" s="79" t="str">
        <f t="shared" si="6"/>
        <v/>
      </c>
      <c r="M10" s="100" t="str">
        <f t="shared" si="7"/>
        <v/>
      </c>
    </row>
    <row r="11" spans="1:14" s="85" customFormat="1" ht="16.5" customHeight="1" x14ac:dyDescent="0.2">
      <c r="A11" s="78"/>
      <c r="B11" s="64"/>
      <c r="C11" s="61"/>
      <c r="D11" s="62" t="str">
        <f t="shared" si="0"/>
        <v/>
      </c>
      <c r="E11" s="112" t="str">
        <f t="shared" si="1"/>
        <v/>
      </c>
      <c r="F11" s="112" t="str">
        <f t="shared" si="2"/>
        <v/>
      </c>
      <c r="G11" s="113" t="str">
        <f t="shared" si="8"/>
        <v/>
      </c>
      <c r="H11" s="114" t="str">
        <f t="shared" si="3"/>
        <v/>
      </c>
      <c r="I11" s="115" t="str">
        <f t="shared" si="4"/>
        <v/>
      </c>
      <c r="J11" s="116" t="str">
        <f t="shared" si="5"/>
        <v/>
      </c>
      <c r="K11" s="117"/>
      <c r="L11" s="79" t="str">
        <f t="shared" si="6"/>
        <v/>
      </c>
      <c r="M11" s="100" t="str">
        <f t="shared" si="7"/>
        <v/>
      </c>
    </row>
    <row r="12" spans="1:14" s="85" customFormat="1" ht="16.5" customHeight="1" x14ac:dyDescent="0.2">
      <c r="A12" s="78"/>
      <c r="B12" s="64"/>
      <c r="C12" s="61"/>
      <c r="D12" s="62" t="str">
        <f t="shared" si="0"/>
        <v/>
      </c>
      <c r="E12" s="112" t="str">
        <f t="shared" si="1"/>
        <v/>
      </c>
      <c r="F12" s="112" t="str">
        <f t="shared" si="2"/>
        <v/>
      </c>
      <c r="G12" s="113" t="str">
        <f t="shared" si="8"/>
        <v/>
      </c>
      <c r="H12" s="114" t="str">
        <f t="shared" si="3"/>
        <v/>
      </c>
      <c r="I12" s="115" t="str">
        <f t="shared" si="4"/>
        <v/>
      </c>
      <c r="J12" s="116" t="str">
        <f t="shared" si="5"/>
        <v/>
      </c>
      <c r="K12" s="117"/>
      <c r="L12" s="79" t="str">
        <f t="shared" si="6"/>
        <v/>
      </c>
      <c r="M12" s="100" t="str">
        <f t="shared" si="7"/>
        <v/>
      </c>
    </row>
    <row r="13" spans="1:14" s="85" customFormat="1" ht="16.5" customHeight="1" x14ac:dyDescent="0.2">
      <c r="A13" s="78"/>
      <c r="B13" s="64"/>
      <c r="C13" s="61"/>
      <c r="D13" s="62" t="str">
        <f t="shared" si="0"/>
        <v/>
      </c>
      <c r="E13" s="112" t="str">
        <f t="shared" si="1"/>
        <v/>
      </c>
      <c r="F13" s="112" t="str">
        <f t="shared" si="2"/>
        <v/>
      </c>
      <c r="G13" s="113" t="str">
        <f t="shared" si="8"/>
        <v/>
      </c>
      <c r="H13" s="114" t="str">
        <f t="shared" si="3"/>
        <v/>
      </c>
      <c r="I13" s="115" t="str">
        <f t="shared" si="4"/>
        <v/>
      </c>
      <c r="J13" s="116" t="str">
        <f t="shared" si="5"/>
        <v/>
      </c>
      <c r="K13" s="117"/>
      <c r="L13" s="79" t="str">
        <f t="shared" si="6"/>
        <v/>
      </c>
      <c r="M13" s="100" t="str">
        <f t="shared" si="7"/>
        <v/>
      </c>
    </row>
    <row r="14" spans="1:14" s="85" customFormat="1" ht="16.5" customHeight="1" x14ac:dyDescent="0.2">
      <c r="A14" s="78"/>
      <c r="B14" s="64"/>
      <c r="C14" s="61"/>
      <c r="D14" s="62" t="str">
        <f t="shared" si="0"/>
        <v/>
      </c>
      <c r="E14" s="112" t="str">
        <f t="shared" si="1"/>
        <v/>
      </c>
      <c r="F14" s="112" t="str">
        <f t="shared" si="2"/>
        <v/>
      </c>
      <c r="G14" s="113" t="str">
        <f t="shared" si="8"/>
        <v/>
      </c>
      <c r="H14" s="114" t="str">
        <f t="shared" si="3"/>
        <v/>
      </c>
      <c r="I14" s="115" t="str">
        <f t="shared" si="4"/>
        <v/>
      </c>
      <c r="J14" s="116" t="str">
        <f t="shared" si="5"/>
        <v/>
      </c>
      <c r="K14" s="117"/>
      <c r="L14" s="79" t="str">
        <f t="shared" si="6"/>
        <v/>
      </c>
      <c r="M14" s="100" t="str">
        <f t="shared" si="7"/>
        <v/>
      </c>
    </row>
    <row r="15" spans="1:14" s="85" customFormat="1" ht="16.5" customHeight="1" x14ac:dyDescent="0.2">
      <c r="A15" s="78"/>
      <c r="B15" s="64"/>
      <c r="C15" s="61"/>
      <c r="D15" s="62" t="str">
        <f t="shared" si="0"/>
        <v/>
      </c>
      <c r="E15" s="112" t="str">
        <f t="shared" si="1"/>
        <v/>
      </c>
      <c r="F15" s="112" t="str">
        <f t="shared" si="2"/>
        <v/>
      </c>
      <c r="G15" s="113" t="str">
        <f t="shared" si="8"/>
        <v/>
      </c>
      <c r="H15" s="114" t="str">
        <f t="shared" si="3"/>
        <v/>
      </c>
      <c r="I15" s="115" t="str">
        <f t="shared" si="4"/>
        <v/>
      </c>
      <c r="J15" s="116" t="str">
        <f t="shared" si="5"/>
        <v/>
      </c>
      <c r="K15" s="117"/>
      <c r="L15" s="79" t="str">
        <f t="shared" si="6"/>
        <v/>
      </c>
      <c r="M15" s="100" t="str">
        <f t="shared" si="7"/>
        <v/>
      </c>
    </row>
    <row r="16" spans="1:14" s="85" customFormat="1" ht="16.5" customHeight="1" x14ac:dyDescent="0.2">
      <c r="A16" s="78"/>
      <c r="B16" s="64"/>
      <c r="C16" s="61"/>
      <c r="D16" s="62" t="str">
        <f t="shared" si="0"/>
        <v/>
      </c>
      <c r="E16" s="112" t="str">
        <f t="shared" si="1"/>
        <v/>
      </c>
      <c r="F16" s="112" t="str">
        <f t="shared" si="2"/>
        <v/>
      </c>
      <c r="G16" s="113" t="str">
        <f t="shared" si="8"/>
        <v/>
      </c>
      <c r="H16" s="114" t="str">
        <f t="shared" si="3"/>
        <v/>
      </c>
      <c r="I16" s="115" t="str">
        <f t="shared" si="4"/>
        <v/>
      </c>
      <c r="J16" s="116" t="str">
        <f t="shared" si="5"/>
        <v/>
      </c>
      <c r="K16" s="117"/>
      <c r="L16" s="79" t="str">
        <f t="shared" si="6"/>
        <v/>
      </c>
      <c r="M16" s="100" t="str">
        <f t="shared" si="7"/>
        <v/>
      </c>
    </row>
    <row r="17" spans="1:13" s="85" customFormat="1" ht="16.5" customHeight="1" x14ac:dyDescent="0.2">
      <c r="A17" s="78"/>
      <c r="B17" s="64"/>
      <c r="C17" s="61"/>
      <c r="D17" s="62" t="str">
        <f t="shared" si="0"/>
        <v/>
      </c>
      <c r="E17" s="112" t="str">
        <f t="shared" si="1"/>
        <v/>
      </c>
      <c r="F17" s="112" t="str">
        <f t="shared" si="2"/>
        <v/>
      </c>
      <c r="G17" s="113" t="str">
        <f t="shared" si="8"/>
        <v/>
      </c>
      <c r="H17" s="114" t="str">
        <f t="shared" si="3"/>
        <v/>
      </c>
      <c r="I17" s="115" t="str">
        <f t="shared" si="4"/>
        <v/>
      </c>
      <c r="J17" s="116" t="str">
        <f t="shared" si="5"/>
        <v/>
      </c>
      <c r="K17" s="117"/>
      <c r="L17" s="79" t="str">
        <f t="shared" si="6"/>
        <v/>
      </c>
      <c r="M17" s="100" t="str">
        <f t="shared" si="7"/>
        <v/>
      </c>
    </row>
    <row r="18" spans="1:13" s="85" customFormat="1" ht="16.5" customHeight="1" x14ac:dyDescent="0.2">
      <c r="A18" s="78"/>
      <c r="B18" s="64"/>
      <c r="C18" s="61"/>
      <c r="D18" s="62" t="str">
        <f t="shared" si="0"/>
        <v/>
      </c>
      <c r="E18" s="112" t="str">
        <f t="shared" si="1"/>
        <v/>
      </c>
      <c r="F18" s="112" t="str">
        <f t="shared" si="2"/>
        <v/>
      </c>
      <c r="G18" s="113" t="str">
        <f t="shared" si="8"/>
        <v/>
      </c>
      <c r="H18" s="114" t="str">
        <f t="shared" si="3"/>
        <v/>
      </c>
      <c r="I18" s="115" t="str">
        <f t="shared" si="4"/>
        <v/>
      </c>
      <c r="J18" s="116" t="str">
        <f t="shared" si="5"/>
        <v/>
      </c>
      <c r="K18" s="117"/>
      <c r="L18" s="79" t="str">
        <f t="shared" si="6"/>
        <v/>
      </c>
      <c r="M18" s="100" t="str">
        <f t="shared" si="7"/>
        <v/>
      </c>
    </row>
    <row r="19" spans="1:13" s="85" customFormat="1" ht="16.5" customHeight="1" x14ac:dyDescent="0.2">
      <c r="A19" s="78"/>
      <c r="B19" s="64"/>
      <c r="C19" s="61"/>
      <c r="D19" s="62" t="str">
        <f t="shared" si="0"/>
        <v/>
      </c>
      <c r="E19" s="112" t="str">
        <f t="shared" si="1"/>
        <v/>
      </c>
      <c r="F19" s="112" t="str">
        <f t="shared" si="2"/>
        <v/>
      </c>
      <c r="G19" s="113" t="str">
        <f t="shared" si="8"/>
        <v/>
      </c>
      <c r="H19" s="114" t="str">
        <f t="shared" si="3"/>
        <v/>
      </c>
      <c r="I19" s="115" t="str">
        <f t="shared" si="4"/>
        <v/>
      </c>
      <c r="J19" s="116" t="str">
        <f t="shared" si="5"/>
        <v/>
      </c>
      <c r="K19" s="117"/>
      <c r="L19" s="79" t="str">
        <f t="shared" si="6"/>
        <v/>
      </c>
      <c r="M19" s="100" t="str">
        <f t="shared" si="7"/>
        <v/>
      </c>
    </row>
    <row r="20" spans="1:13" s="85" customFormat="1" ht="16.5" customHeight="1" x14ac:dyDescent="0.2">
      <c r="A20" s="78"/>
      <c r="B20" s="64"/>
      <c r="C20" s="61"/>
      <c r="D20" s="62" t="str">
        <f t="shared" si="0"/>
        <v/>
      </c>
      <c r="E20" s="112" t="str">
        <f t="shared" si="1"/>
        <v/>
      </c>
      <c r="F20" s="112" t="str">
        <f t="shared" si="2"/>
        <v/>
      </c>
      <c r="G20" s="113" t="str">
        <f t="shared" si="8"/>
        <v/>
      </c>
      <c r="H20" s="114" t="str">
        <f t="shared" si="3"/>
        <v/>
      </c>
      <c r="I20" s="115" t="str">
        <f t="shared" si="4"/>
        <v/>
      </c>
      <c r="J20" s="116" t="str">
        <f t="shared" si="5"/>
        <v/>
      </c>
      <c r="K20" s="117"/>
      <c r="L20" s="79" t="str">
        <f t="shared" si="6"/>
        <v/>
      </c>
      <c r="M20" s="100" t="str">
        <f t="shared" si="7"/>
        <v/>
      </c>
    </row>
    <row r="21" spans="1:13" s="85" customFormat="1" ht="16.5" customHeight="1" x14ac:dyDescent="0.2">
      <c r="A21" s="78"/>
      <c r="B21" s="64"/>
      <c r="C21" s="61"/>
      <c r="D21" s="62" t="str">
        <f t="shared" si="0"/>
        <v/>
      </c>
      <c r="E21" s="112" t="str">
        <f t="shared" si="1"/>
        <v/>
      </c>
      <c r="F21" s="112" t="str">
        <f t="shared" si="2"/>
        <v/>
      </c>
      <c r="G21" s="113" t="str">
        <f t="shared" si="8"/>
        <v/>
      </c>
      <c r="H21" s="114" t="str">
        <f t="shared" si="3"/>
        <v/>
      </c>
      <c r="I21" s="115" t="str">
        <f t="shared" si="4"/>
        <v/>
      </c>
      <c r="J21" s="116" t="str">
        <f t="shared" si="5"/>
        <v/>
      </c>
      <c r="K21" s="117"/>
      <c r="L21" s="79" t="str">
        <f t="shared" si="6"/>
        <v/>
      </c>
      <c r="M21" s="100" t="str">
        <f t="shared" si="7"/>
        <v/>
      </c>
    </row>
    <row r="22" spans="1:13" s="85" customFormat="1" ht="16.5" customHeight="1" x14ac:dyDescent="0.2">
      <c r="A22" s="78"/>
      <c r="B22" s="64"/>
      <c r="C22" s="61"/>
      <c r="D22" s="62" t="str">
        <f t="shared" si="0"/>
        <v/>
      </c>
      <c r="E22" s="112" t="str">
        <f t="shared" si="1"/>
        <v/>
      </c>
      <c r="F22" s="112" t="str">
        <f t="shared" si="2"/>
        <v/>
      </c>
      <c r="G22" s="113" t="str">
        <f t="shared" si="8"/>
        <v/>
      </c>
      <c r="H22" s="114" t="str">
        <f t="shared" si="3"/>
        <v/>
      </c>
      <c r="I22" s="115" t="str">
        <f t="shared" si="4"/>
        <v/>
      </c>
      <c r="J22" s="116" t="str">
        <f t="shared" si="5"/>
        <v/>
      </c>
      <c r="K22" s="117"/>
      <c r="L22" s="79" t="str">
        <f t="shared" si="6"/>
        <v/>
      </c>
      <c r="M22" s="100" t="str">
        <f t="shared" si="7"/>
        <v/>
      </c>
    </row>
    <row r="23" spans="1:13" s="85" customFormat="1" ht="16.5" customHeight="1" x14ac:dyDescent="0.2">
      <c r="A23" s="78"/>
      <c r="B23" s="64"/>
      <c r="C23" s="61"/>
      <c r="D23" s="62" t="str">
        <f t="shared" si="0"/>
        <v/>
      </c>
      <c r="E23" s="112" t="str">
        <f t="shared" si="1"/>
        <v/>
      </c>
      <c r="F23" s="112" t="str">
        <f t="shared" si="2"/>
        <v/>
      </c>
      <c r="G23" s="113" t="str">
        <f t="shared" si="8"/>
        <v/>
      </c>
      <c r="H23" s="114" t="str">
        <f t="shared" si="3"/>
        <v/>
      </c>
      <c r="I23" s="115" t="str">
        <f t="shared" si="4"/>
        <v/>
      </c>
      <c r="J23" s="116" t="str">
        <f t="shared" si="5"/>
        <v/>
      </c>
      <c r="K23" s="117"/>
      <c r="L23" s="79" t="str">
        <f t="shared" si="6"/>
        <v/>
      </c>
      <c r="M23" s="100" t="str">
        <f t="shared" si="7"/>
        <v/>
      </c>
    </row>
    <row r="24" spans="1:13" s="85" customFormat="1" ht="16.5" customHeight="1" x14ac:dyDescent="0.2">
      <c r="A24" s="78"/>
      <c r="B24" s="64"/>
      <c r="C24" s="61"/>
      <c r="D24" s="62" t="str">
        <f t="shared" si="0"/>
        <v/>
      </c>
      <c r="E24" s="112" t="str">
        <f t="shared" si="1"/>
        <v/>
      </c>
      <c r="F24" s="112" t="str">
        <f t="shared" si="2"/>
        <v/>
      </c>
      <c r="G24" s="113" t="str">
        <f t="shared" si="8"/>
        <v/>
      </c>
      <c r="H24" s="114" t="str">
        <f t="shared" si="3"/>
        <v/>
      </c>
      <c r="I24" s="115" t="str">
        <f t="shared" si="4"/>
        <v/>
      </c>
      <c r="J24" s="116" t="str">
        <f t="shared" si="5"/>
        <v/>
      </c>
      <c r="K24" s="117"/>
      <c r="L24" s="79" t="str">
        <f t="shared" si="6"/>
        <v/>
      </c>
      <c r="M24" s="100" t="str">
        <f t="shared" si="7"/>
        <v/>
      </c>
    </row>
    <row r="25" spans="1:13" s="85" customFormat="1" ht="16.5" customHeight="1" x14ac:dyDescent="0.2">
      <c r="A25" s="78"/>
      <c r="B25" s="64"/>
      <c r="C25" s="61"/>
      <c r="D25" s="62" t="str">
        <f t="shared" si="0"/>
        <v/>
      </c>
      <c r="E25" s="112" t="str">
        <f t="shared" si="1"/>
        <v/>
      </c>
      <c r="F25" s="112" t="str">
        <f t="shared" si="2"/>
        <v/>
      </c>
      <c r="G25" s="113" t="str">
        <f t="shared" si="8"/>
        <v/>
      </c>
      <c r="H25" s="114" t="str">
        <f t="shared" si="3"/>
        <v/>
      </c>
      <c r="I25" s="115" t="str">
        <f t="shared" si="4"/>
        <v/>
      </c>
      <c r="J25" s="116" t="str">
        <f t="shared" si="5"/>
        <v/>
      </c>
      <c r="K25" s="117"/>
      <c r="L25" s="79" t="str">
        <f t="shared" si="6"/>
        <v/>
      </c>
      <c r="M25" s="100" t="str">
        <f t="shared" si="7"/>
        <v/>
      </c>
    </row>
    <row r="26" spans="1:13" s="85" customFormat="1" ht="16.5" customHeight="1" x14ac:dyDescent="0.2">
      <c r="A26" s="78"/>
      <c r="B26" s="64"/>
      <c r="C26" s="61"/>
      <c r="D26" s="62" t="str">
        <f t="shared" si="0"/>
        <v/>
      </c>
      <c r="E26" s="112" t="str">
        <f t="shared" si="1"/>
        <v/>
      </c>
      <c r="F26" s="112" t="str">
        <f t="shared" si="2"/>
        <v/>
      </c>
      <c r="G26" s="113" t="str">
        <f t="shared" si="8"/>
        <v/>
      </c>
      <c r="H26" s="114" t="str">
        <f t="shared" si="3"/>
        <v/>
      </c>
      <c r="I26" s="115" t="str">
        <f t="shared" si="4"/>
        <v/>
      </c>
      <c r="J26" s="116" t="str">
        <f t="shared" si="5"/>
        <v/>
      </c>
      <c r="K26" s="117"/>
      <c r="L26" s="79" t="str">
        <f t="shared" si="6"/>
        <v/>
      </c>
      <c r="M26" s="100" t="str">
        <f t="shared" si="7"/>
        <v/>
      </c>
    </row>
    <row r="27" spans="1:13" s="85" customFormat="1" ht="16.5" customHeight="1" x14ac:dyDescent="0.2">
      <c r="A27" s="78"/>
      <c r="B27" s="64"/>
      <c r="C27" s="61"/>
      <c r="D27" s="62" t="str">
        <f t="shared" si="0"/>
        <v/>
      </c>
      <c r="E27" s="112" t="str">
        <f t="shared" si="1"/>
        <v/>
      </c>
      <c r="F27" s="112" t="str">
        <f t="shared" si="2"/>
        <v/>
      </c>
      <c r="G27" s="113" t="str">
        <f t="shared" si="8"/>
        <v/>
      </c>
      <c r="H27" s="114" t="str">
        <f t="shared" si="3"/>
        <v/>
      </c>
      <c r="I27" s="115" t="str">
        <f t="shared" si="4"/>
        <v/>
      </c>
      <c r="J27" s="116" t="str">
        <f t="shared" si="5"/>
        <v/>
      </c>
      <c r="K27" s="117"/>
      <c r="L27" s="79" t="str">
        <f t="shared" si="6"/>
        <v/>
      </c>
      <c r="M27" s="100" t="str">
        <f t="shared" si="7"/>
        <v/>
      </c>
    </row>
    <row r="28" spans="1:13" s="85" customFormat="1" ht="16.5" customHeight="1" x14ac:dyDescent="0.2">
      <c r="A28" s="78"/>
      <c r="B28" s="64"/>
      <c r="C28" s="61"/>
      <c r="D28" s="62" t="str">
        <f t="shared" si="0"/>
        <v/>
      </c>
      <c r="E28" s="65" t="str">
        <f t="shared" si="1"/>
        <v/>
      </c>
      <c r="F28" s="65" t="str">
        <f t="shared" si="2"/>
        <v/>
      </c>
      <c r="G28" s="98" t="str">
        <f t="shared" si="8"/>
        <v/>
      </c>
      <c r="H28" s="99" t="str">
        <f t="shared" si="3"/>
        <v/>
      </c>
      <c r="I28" s="76" t="str">
        <f t="shared" si="4"/>
        <v/>
      </c>
      <c r="J28" s="77" t="str">
        <f t="shared" si="5"/>
        <v/>
      </c>
      <c r="K28" s="75"/>
      <c r="L28" s="79" t="str">
        <f t="shared" si="6"/>
        <v/>
      </c>
      <c r="M28" s="100" t="str">
        <f t="shared" si="7"/>
        <v/>
      </c>
    </row>
    <row r="29" spans="1:13" s="85" customFormat="1" ht="16.5" customHeight="1" x14ac:dyDescent="0.2">
      <c r="A29" s="78"/>
      <c r="B29" s="64"/>
      <c r="C29" s="61"/>
      <c r="D29" s="62" t="str">
        <f t="shared" si="0"/>
        <v/>
      </c>
      <c r="E29" s="65" t="str">
        <f t="shared" si="1"/>
        <v/>
      </c>
      <c r="F29" s="65" t="str">
        <f t="shared" si="2"/>
        <v/>
      </c>
      <c r="G29" s="98" t="str">
        <f t="shared" si="8"/>
        <v/>
      </c>
      <c r="H29" s="99" t="str">
        <f t="shared" si="3"/>
        <v/>
      </c>
      <c r="I29" s="76" t="str">
        <f t="shared" si="4"/>
        <v/>
      </c>
      <c r="J29" s="77" t="str">
        <f t="shared" si="5"/>
        <v/>
      </c>
      <c r="K29" s="75"/>
      <c r="L29" s="79" t="str">
        <f t="shared" si="6"/>
        <v/>
      </c>
      <c r="M29" s="100" t="str">
        <f t="shared" si="7"/>
        <v/>
      </c>
    </row>
    <row r="30" spans="1:13" s="85" customFormat="1" ht="16.5" customHeight="1" x14ac:dyDescent="0.2">
      <c r="A30" s="78"/>
      <c r="B30" s="64"/>
      <c r="C30" s="61"/>
      <c r="D30" s="62" t="str">
        <f t="shared" si="0"/>
        <v/>
      </c>
      <c r="E30" s="65" t="str">
        <f t="shared" si="1"/>
        <v/>
      </c>
      <c r="F30" s="65" t="str">
        <f t="shared" si="2"/>
        <v/>
      </c>
      <c r="G30" s="98" t="str">
        <f t="shared" si="8"/>
        <v/>
      </c>
      <c r="H30" s="99" t="str">
        <f t="shared" si="3"/>
        <v/>
      </c>
      <c r="I30" s="76" t="str">
        <f t="shared" si="4"/>
        <v/>
      </c>
      <c r="J30" s="77" t="str">
        <f t="shared" si="5"/>
        <v/>
      </c>
      <c r="K30" s="75"/>
      <c r="L30" s="79" t="str">
        <f t="shared" si="6"/>
        <v/>
      </c>
      <c r="M30" s="100" t="str">
        <f t="shared" si="7"/>
        <v/>
      </c>
    </row>
    <row r="31" spans="1:13" s="85" customFormat="1" ht="16.5" customHeight="1" x14ac:dyDescent="0.2">
      <c r="A31" s="78"/>
      <c r="B31" s="64"/>
      <c r="C31" s="61"/>
      <c r="D31" s="62" t="str">
        <f t="shared" si="0"/>
        <v/>
      </c>
      <c r="E31" s="65" t="str">
        <f t="shared" si="1"/>
        <v/>
      </c>
      <c r="F31" s="65" t="str">
        <f t="shared" si="2"/>
        <v/>
      </c>
      <c r="G31" s="98" t="str">
        <f t="shared" si="8"/>
        <v/>
      </c>
      <c r="H31" s="99" t="str">
        <f t="shared" si="3"/>
        <v/>
      </c>
      <c r="I31" s="76" t="str">
        <f t="shared" si="4"/>
        <v/>
      </c>
      <c r="J31" s="77" t="str">
        <f t="shared" si="5"/>
        <v/>
      </c>
      <c r="K31" s="75"/>
      <c r="L31" s="79" t="str">
        <f t="shared" si="6"/>
        <v/>
      </c>
      <c r="M31" s="100" t="str">
        <f t="shared" si="7"/>
        <v/>
      </c>
    </row>
    <row r="32" spans="1:13" s="85" customFormat="1" ht="16.5" customHeight="1" x14ac:dyDescent="0.2">
      <c r="A32" s="78"/>
      <c r="B32" s="64"/>
      <c r="C32" s="61"/>
      <c r="D32" s="62" t="str">
        <f t="shared" si="0"/>
        <v/>
      </c>
      <c r="E32" s="65" t="str">
        <f t="shared" si="1"/>
        <v/>
      </c>
      <c r="F32" s="65" t="str">
        <f t="shared" si="2"/>
        <v/>
      </c>
      <c r="G32" s="98" t="str">
        <f t="shared" si="8"/>
        <v/>
      </c>
      <c r="H32" s="99" t="str">
        <f t="shared" si="3"/>
        <v/>
      </c>
      <c r="I32" s="76" t="str">
        <f t="shared" si="4"/>
        <v/>
      </c>
      <c r="J32" s="77" t="str">
        <f t="shared" si="5"/>
        <v/>
      </c>
      <c r="K32" s="75"/>
      <c r="L32" s="79" t="str">
        <f t="shared" si="6"/>
        <v/>
      </c>
      <c r="M32" s="100" t="str">
        <f t="shared" si="7"/>
        <v/>
      </c>
    </row>
    <row r="33" spans="1:13" s="85" customFormat="1" ht="16.5" customHeight="1" x14ac:dyDescent="0.2">
      <c r="A33" s="78"/>
      <c r="B33" s="64"/>
      <c r="C33" s="61"/>
      <c r="D33" s="62" t="str">
        <f t="shared" si="0"/>
        <v/>
      </c>
      <c r="E33" s="65" t="str">
        <f t="shared" si="1"/>
        <v/>
      </c>
      <c r="F33" s="65" t="str">
        <f t="shared" si="2"/>
        <v/>
      </c>
      <c r="G33" s="98" t="str">
        <f t="shared" si="8"/>
        <v/>
      </c>
      <c r="H33" s="99" t="str">
        <f t="shared" si="3"/>
        <v/>
      </c>
      <c r="I33" s="76" t="str">
        <f t="shared" si="4"/>
        <v/>
      </c>
      <c r="J33" s="77" t="str">
        <f t="shared" si="5"/>
        <v/>
      </c>
      <c r="K33" s="75"/>
      <c r="L33" s="79" t="str">
        <f t="shared" si="6"/>
        <v/>
      </c>
      <c r="M33" s="100" t="str">
        <f t="shared" si="7"/>
        <v/>
      </c>
    </row>
    <row r="34" spans="1:13" s="85" customFormat="1" ht="16.5" customHeight="1" x14ac:dyDescent="0.2">
      <c r="A34" s="78"/>
      <c r="B34" s="64"/>
      <c r="C34" s="61"/>
      <c r="D34" s="62" t="str">
        <f t="shared" si="0"/>
        <v/>
      </c>
      <c r="E34" s="65" t="str">
        <f t="shared" si="1"/>
        <v/>
      </c>
      <c r="F34" s="65" t="str">
        <f t="shared" si="2"/>
        <v/>
      </c>
      <c r="G34" s="98" t="str">
        <f t="shared" si="8"/>
        <v/>
      </c>
      <c r="H34" s="99" t="str">
        <f t="shared" si="3"/>
        <v/>
      </c>
      <c r="I34" s="76" t="str">
        <f t="shared" si="4"/>
        <v/>
      </c>
      <c r="J34" s="77" t="str">
        <f t="shared" si="5"/>
        <v/>
      </c>
      <c r="K34" s="75"/>
      <c r="L34" s="79" t="str">
        <f t="shared" si="6"/>
        <v/>
      </c>
      <c r="M34" s="100" t="str">
        <f t="shared" si="7"/>
        <v/>
      </c>
    </row>
    <row r="35" spans="1:13" s="85" customFormat="1" ht="16.5" customHeight="1" x14ac:dyDescent="0.2">
      <c r="A35" s="78"/>
      <c r="B35" s="64"/>
      <c r="C35" s="61"/>
      <c r="D35" s="62" t="str">
        <f t="shared" si="0"/>
        <v/>
      </c>
      <c r="E35" s="65" t="str">
        <f t="shared" si="1"/>
        <v/>
      </c>
      <c r="F35" s="65" t="str">
        <f t="shared" si="2"/>
        <v/>
      </c>
      <c r="G35" s="98" t="str">
        <f t="shared" si="8"/>
        <v/>
      </c>
      <c r="H35" s="99" t="str">
        <f t="shared" si="3"/>
        <v/>
      </c>
      <c r="I35" s="76" t="str">
        <f t="shared" si="4"/>
        <v/>
      </c>
      <c r="J35" s="77" t="str">
        <f t="shared" si="5"/>
        <v/>
      </c>
      <c r="K35" s="75"/>
      <c r="L35" s="79" t="str">
        <f t="shared" si="6"/>
        <v/>
      </c>
      <c r="M35" s="100" t="str">
        <f t="shared" si="7"/>
        <v/>
      </c>
    </row>
    <row r="36" spans="1:13" s="85" customFormat="1" ht="16.5" customHeight="1" x14ac:dyDescent="0.2">
      <c r="A36" s="78"/>
      <c r="B36" s="64"/>
      <c r="C36" s="61"/>
      <c r="D36" s="62" t="str">
        <f t="shared" si="0"/>
        <v/>
      </c>
      <c r="E36" s="65" t="str">
        <f t="shared" si="1"/>
        <v/>
      </c>
      <c r="F36" s="65" t="str">
        <f t="shared" si="2"/>
        <v/>
      </c>
      <c r="G36" s="98" t="str">
        <f t="shared" si="8"/>
        <v/>
      </c>
      <c r="H36" s="99" t="str">
        <f t="shared" si="3"/>
        <v/>
      </c>
      <c r="I36" s="76" t="str">
        <f t="shared" si="4"/>
        <v/>
      </c>
      <c r="J36" s="77" t="str">
        <f t="shared" si="5"/>
        <v/>
      </c>
      <c r="K36" s="75"/>
      <c r="L36" s="79" t="str">
        <f t="shared" si="6"/>
        <v/>
      </c>
      <c r="M36" s="100" t="str">
        <f t="shared" si="7"/>
        <v/>
      </c>
    </row>
    <row r="37" spans="1:13" s="85" customFormat="1" ht="16.5" customHeight="1" x14ac:dyDescent="0.2">
      <c r="A37" s="78"/>
      <c r="B37" s="64"/>
      <c r="C37" s="61"/>
      <c r="D37" s="62" t="str">
        <f t="shared" si="0"/>
        <v/>
      </c>
      <c r="E37" s="65" t="str">
        <f t="shared" si="1"/>
        <v/>
      </c>
      <c r="F37" s="65" t="str">
        <f t="shared" si="2"/>
        <v/>
      </c>
      <c r="G37" s="98" t="str">
        <f t="shared" si="8"/>
        <v/>
      </c>
      <c r="H37" s="99" t="str">
        <f t="shared" si="3"/>
        <v/>
      </c>
      <c r="I37" s="76" t="str">
        <f t="shared" si="4"/>
        <v/>
      </c>
      <c r="J37" s="77" t="str">
        <f t="shared" si="5"/>
        <v/>
      </c>
      <c r="K37" s="75"/>
      <c r="L37" s="79" t="str">
        <f t="shared" si="6"/>
        <v/>
      </c>
      <c r="M37" s="100" t="str">
        <f t="shared" si="7"/>
        <v/>
      </c>
    </row>
    <row r="38" spans="1:13" s="85" customFormat="1" ht="16.5" customHeight="1" x14ac:dyDescent="0.2">
      <c r="A38" s="78"/>
      <c r="B38" s="64"/>
      <c r="C38" s="61"/>
      <c r="D38" s="62" t="str">
        <f t="shared" si="0"/>
        <v/>
      </c>
      <c r="E38" s="65" t="str">
        <f t="shared" si="1"/>
        <v/>
      </c>
      <c r="F38" s="65" t="str">
        <f t="shared" si="2"/>
        <v/>
      </c>
      <c r="G38" s="98" t="str">
        <f t="shared" si="8"/>
        <v/>
      </c>
      <c r="H38" s="99" t="str">
        <f t="shared" si="3"/>
        <v/>
      </c>
      <c r="I38" s="76" t="str">
        <f t="shared" si="4"/>
        <v/>
      </c>
      <c r="J38" s="77" t="str">
        <f t="shared" si="5"/>
        <v/>
      </c>
      <c r="K38" s="75"/>
      <c r="L38" s="79" t="str">
        <f t="shared" si="6"/>
        <v/>
      </c>
      <c r="M38" s="100" t="str">
        <f t="shared" si="7"/>
        <v/>
      </c>
    </row>
    <row r="39" spans="1:13" s="85" customFormat="1" ht="16.5" customHeight="1" x14ac:dyDescent="0.2">
      <c r="A39" s="78"/>
      <c r="B39" s="64"/>
      <c r="C39" s="61"/>
      <c r="D39" s="62" t="str">
        <f t="shared" si="0"/>
        <v/>
      </c>
      <c r="E39" s="65" t="str">
        <f t="shared" si="1"/>
        <v/>
      </c>
      <c r="F39" s="65" t="str">
        <f t="shared" si="2"/>
        <v/>
      </c>
      <c r="G39" s="98" t="str">
        <f t="shared" si="8"/>
        <v/>
      </c>
      <c r="H39" s="99" t="str">
        <f t="shared" si="3"/>
        <v/>
      </c>
      <c r="I39" s="76" t="str">
        <f t="shared" si="4"/>
        <v/>
      </c>
      <c r="J39" s="77" t="str">
        <f t="shared" si="5"/>
        <v/>
      </c>
      <c r="K39" s="75"/>
      <c r="L39" s="79" t="str">
        <f t="shared" si="6"/>
        <v/>
      </c>
      <c r="M39" s="100" t="str">
        <f t="shared" si="7"/>
        <v/>
      </c>
    </row>
    <row r="40" spans="1:13" s="85" customFormat="1" ht="16.5" customHeight="1" x14ac:dyDescent="0.2">
      <c r="A40" s="78"/>
      <c r="B40" s="64"/>
      <c r="C40" s="61"/>
      <c r="D40" s="62" t="str">
        <f t="shared" si="0"/>
        <v/>
      </c>
      <c r="E40" s="65" t="str">
        <f t="shared" si="1"/>
        <v/>
      </c>
      <c r="F40" s="65" t="str">
        <f t="shared" si="2"/>
        <v/>
      </c>
      <c r="G40" s="98" t="str">
        <f t="shared" si="8"/>
        <v/>
      </c>
      <c r="H40" s="99" t="str">
        <f t="shared" si="3"/>
        <v/>
      </c>
      <c r="I40" s="76" t="str">
        <f t="shared" si="4"/>
        <v/>
      </c>
      <c r="J40" s="77" t="str">
        <f t="shared" si="5"/>
        <v/>
      </c>
      <c r="K40" s="75"/>
      <c r="L40" s="79" t="str">
        <f t="shared" si="6"/>
        <v/>
      </c>
      <c r="M40" s="100" t="str">
        <f t="shared" si="7"/>
        <v/>
      </c>
    </row>
    <row r="41" spans="1:13" s="85" customFormat="1" ht="16.5" customHeight="1" x14ac:dyDescent="0.2">
      <c r="A41" s="78"/>
      <c r="B41" s="64"/>
      <c r="C41" s="61"/>
      <c r="D41" s="62" t="str">
        <f t="shared" si="0"/>
        <v/>
      </c>
      <c r="E41" s="65" t="str">
        <f t="shared" si="1"/>
        <v/>
      </c>
      <c r="F41" s="65" t="str">
        <f t="shared" si="2"/>
        <v/>
      </c>
      <c r="G41" s="98" t="str">
        <f t="shared" si="8"/>
        <v/>
      </c>
      <c r="H41" s="99" t="str">
        <f t="shared" si="3"/>
        <v/>
      </c>
      <c r="I41" s="76" t="str">
        <f t="shared" si="4"/>
        <v/>
      </c>
      <c r="J41" s="77" t="str">
        <f t="shared" si="5"/>
        <v/>
      </c>
      <c r="K41" s="75"/>
      <c r="L41" s="79" t="str">
        <f t="shared" si="6"/>
        <v/>
      </c>
      <c r="M41" s="100" t="str">
        <f t="shared" si="7"/>
        <v/>
      </c>
    </row>
    <row r="42" spans="1:13" s="85" customFormat="1" ht="16.5" customHeight="1" x14ac:dyDescent="0.2">
      <c r="A42" s="78"/>
      <c r="B42" s="64"/>
      <c r="C42" s="61"/>
      <c r="D42" s="62" t="str">
        <f t="shared" si="0"/>
        <v/>
      </c>
      <c r="E42" s="65" t="str">
        <f t="shared" si="1"/>
        <v/>
      </c>
      <c r="F42" s="65" t="str">
        <f t="shared" si="2"/>
        <v/>
      </c>
      <c r="G42" s="98" t="str">
        <f t="shared" si="8"/>
        <v/>
      </c>
      <c r="H42" s="99" t="str">
        <f t="shared" si="3"/>
        <v/>
      </c>
      <c r="I42" s="76" t="str">
        <f t="shared" si="4"/>
        <v/>
      </c>
      <c r="J42" s="77" t="str">
        <f t="shared" si="5"/>
        <v/>
      </c>
      <c r="K42" s="75"/>
      <c r="L42" s="79" t="str">
        <f t="shared" si="6"/>
        <v/>
      </c>
      <c r="M42" s="100" t="str">
        <f t="shared" si="7"/>
        <v/>
      </c>
    </row>
    <row r="43" spans="1:13" s="85" customFormat="1" ht="16.5" customHeight="1" x14ac:dyDescent="0.2">
      <c r="A43" s="78"/>
      <c r="B43" s="64"/>
      <c r="C43" s="61"/>
      <c r="D43" s="62" t="str">
        <f t="shared" si="0"/>
        <v/>
      </c>
      <c r="E43" s="65" t="str">
        <f t="shared" si="1"/>
        <v/>
      </c>
      <c r="F43" s="65" t="str">
        <f t="shared" si="2"/>
        <v/>
      </c>
      <c r="G43" s="98" t="str">
        <f t="shared" si="8"/>
        <v/>
      </c>
      <c r="H43" s="99" t="str">
        <f t="shared" si="3"/>
        <v/>
      </c>
      <c r="I43" s="76" t="str">
        <f t="shared" si="4"/>
        <v/>
      </c>
      <c r="J43" s="77" t="str">
        <f t="shared" si="5"/>
        <v/>
      </c>
      <c r="K43" s="75"/>
      <c r="L43" s="79" t="str">
        <f t="shared" si="6"/>
        <v/>
      </c>
      <c r="M43" s="100" t="str">
        <f t="shared" si="7"/>
        <v/>
      </c>
    </row>
    <row r="44" spans="1:13" s="85" customFormat="1" ht="16.5" customHeight="1" x14ac:dyDescent="0.2">
      <c r="A44" s="78"/>
      <c r="B44" s="64"/>
      <c r="C44" s="61"/>
      <c r="D44" s="62" t="str">
        <f t="shared" si="0"/>
        <v/>
      </c>
      <c r="E44" s="65" t="str">
        <f t="shared" si="1"/>
        <v/>
      </c>
      <c r="F44" s="65" t="str">
        <f t="shared" si="2"/>
        <v/>
      </c>
      <c r="G44" s="98" t="str">
        <f t="shared" si="8"/>
        <v/>
      </c>
      <c r="H44" s="99" t="str">
        <f t="shared" si="3"/>
        <v/>
      </c>
      <c r="I44" s="76" t="str">
        <f t="shared" si="4"/>
        <v/>
      </c>
      <c r="J44" s="77" t="str">
        <f t="shared" si="5"/>
        <v/>
      </c>
      <c r="K44" s="75"/>
      <c r="L44" s="79" t="str">
        <f t="shared" si="6"/>
        <v/>
      </c>
      <c r="M44" s="100" t="str">
        <f t="shared" si="7"/>
        <v/>
      </c>
    </row>
    <row r="45" spans="1:13" s="85" customFormat="1" ht="16.5" customHeight="1" x14ac:dyDescent="0.2">
      <c r="A45" s="78"/>
      <c r="B45" s="64"/>
      <c r="C45" s="61"/>
      <c r="D45" s="62" t="str">
        <f t="shared" si="0"/>
        <v/>
      </c>
      <c r="E45" s="65" t="str">
        <f t="shared" si="1"/>
        <v/>
      </c>
      <c r="F45" s="65" t="str">
        <f t="shared" si="2"/>
        <v/>
      </c>
      <c r="G45" s="98" t="str">
        <f t="shared" si="8"/>
        <v/>
      </c>
      <c r="H45" s="99" t="str">
        <f t="shared" si="3"/>
        <v/>
      </c>
      <c r="I45" s="76" t="str">
        <f t="shared" si="4"/>
        <v/>
      </c>
      <c r="J45" s="77" t="str">
        <f t="shared" si="5"/>
        <v/>
      </c>
      <c r="K45" s="75"/>
      <c r="L45" s="79" t="str">
        <f t="shared" si="6"/>
        <v/>
      </c>
      <c r="M45" s="100" t="str">
        <f t="shared" si="7"/>
        <v/>
      </c>
    </row>
    <row r="46" spans="1:13" s="85" customFormat="1" ht="16.5" customHeight="1" x14ac:dyDescent="0.2">
      <c r="A46" s="78"/>
      <c r="B46" s="64"/>
      <c r="C46" s="61"/>
      <c r="D46" s="62" t="str">
        <f t="shared" si="0"/>
        <v/>
      </c>
      <c r="E46" s="65" t="str">
        <f t="shared" si="1"/>
        <v/>
      </c>
      <c r="F46" s="65" t="str">
        <f t="shared" si="2"/>
        <v/>
      </c>
      <c r="G46" s="98" t="str">
        <f t="shared" si="8"/>
        <v/>
      </c>
      <c r="H46" s="99" t="str">
        <f t="shared" si="3"/>
        <v/>
      </c>
      <c r="I46" s="76" t="str">
        <f t="shared" si="4"/>
        <v/>
      </c>
      <c r="J46" s="77" t="str">
        <f t="shared" si="5"/>
        <v/>
      </c>
      <c r="K46" s="75"/>
      <c r="L46" s="79" t="str">
        <f t="shared" si="6"/>
        <v/>
      </c>
      <c r="M46" s="100" t="str">
        <f t="shared" si="7"/>
        <v/>
      </c>
    </row>
    <row r="47" spans="1:13" s="85" customFormat="1" ht="16.5" customHeight="1" x14ac:dyDescent="0.2">
      <c r="A47" s="78"/>
      <c r="B47" s="64"/>
      <c r="C47" s="61"/>
      <c r="D47" s="62" t="str">
        <f t="shared" si="0"/>
        <v/>
      </c>
      <c r="E47" s="65" t="str">
        <f t="shared" si="1"/>
        <v/>
      </c>
      <c r="F47" s="65" t="str">
        <f t="shared" si="2"/>
        <v/>
      </c>
      <c r="G47" s="98" t="str">
        <f t="shared" si="8"/>
        <v/>
      </c>
      <c r="H47" s="99" t="str">
        <f t="shared" si="3"/>
        <v/>
      </c>
      <c r="I47" s="76" t="str">
        <f t="shared" si="4"/>
        <v/>
      </c>
      <c r="J47" s="77" t="str">
        <f t="shared" si="5"/>
        <v/>
      </c>
      <c r="K47" s="75"/>
      <c r="L47" s="79" t="str">
        <f t="shared" si="6"/>
        <v/>
      </c>
      <c r="M47" s="100" t="str">
        <f t="shared" si="7"/>
        <v/>
      </c>
    </row>
    <row r="48" spans="1:13" s="85" customFormat="1" ht="16.5" customHeight="1" x14ac:dyDescent="0.2">
      <c r="A48" s="78"/>
      <c r="B48" s="64"/>
      <c r="C48" s="61"/>
      <c r="D48" s="62" t="str">
        <f t="shared" si="0"/>
        <v/>
      </c>
      <c r="E48" s="65" t="str">
        <f t="shared" si="1"/>
        <v/>
      </c>
      <c r="F48" s="65" t="str">
        <f t="shared" si="2"/>
        <v/>
      </c>
      <c r="G48" s="98" t="str">
        <f t="shared" si="8"/>
        <v/>
      </c>
      <c r="H48" s="99" t="str">
        <f t="shared" si="3"/>
        <v/>
      </c>
      <c r="I48" s="76" t="str">
        <f t="shared" si="4"/>
        <v/>
      </c>
      <c r="J48" s="77" t="str">
        <f t="shared" si="5"/>
        <v/>
      </c>
      <c r="K48" s="75"/>
      <c r="L48" s="79" t="str">
        <f t="shared" si="6"/>
        <v/>
      </c>
      <c r="M48" s="100" t="str">
        <f t="shared" si="7"/>
        <v/>
      </c>
    </row>
    <row r="49" spans="1:14" s="85" customFormat="1" ht="16.5" customHeight="1" x14ac:dyDescent="0.2">
      <c r="A49" s="78"/>
      <c r="B49" s="64"/>
      <c r="C49" s="61"/>
      <c r="D49" s="62" t="str">
        <f t="shared" si="0"/>
        <v/>
      </c>
      <c r="E49" s="65" t="str">
        <f t="shared" si="1"/>
        <v/>
      </c>
      <c r="F49" s="65" t="str">
        <f t="shared" si="2"/>
        <v/>
      </c>
      <c r="G49" s="98" t="str">
        <f t="shared" si="8"/>
        <v/>
      </c>
      <c r="H49" s="99" t="str">
        <f t="shared" si="3"/>
        <v/>
      </c>
      <c r="I49" s="76" t="str">
        <f t="shared" si="4"/>
        <v/>
      </c>
      <c r="J49" s="77" t="str">
        <f t="shared" si="5"/>
        <v/>
      </c>
      <c r="K49" s="75"/>
      <c r="L49" s="79" t="str">
        <f t="shared" si="6"/>
        <v/>
      </c>
      <c r="M49" s="100" t="str">
        <f t="shared" si="7"/>
        <v/>
      </c>
    </row>
    <row r="50" spans="1:14" s="85" customFormat="1" ht="16.5" customHeight="1" x14ac:dyDescent="0.2">
      <c r="A50" s="78"/>
      <c r="B50" s="64"/>
      <c r="C50" s="61"/>
      <c r="D50" s="62" t="str">
        <f t="shared" si="0"/>
        <v/>
      </c>
      <c r="E50" s="65" t="str">
        <f t="shared" si="1"/>
        <v/>
      </c>
      <c r="F50" s="65" t="str">
        <f t="shared" si="2"/>
        <v/>
      </c>
      <c r="G50" s="98" t="str">
        <f t="shared" si="8"/>
        <v/>
      </c>
      <c r="H50" s="99" t="str">
        <f t="shared" si="3"/>
        <v/>
      </c>
      <c r="I50" s="76" t="str">
        <f t="shared" si="4"/>
        <v/>
      </c>
      <c r="J50" s="77" t="str">
        <f t="shared" si="5"/>
        <v/>
      </c>
      <c r="K50" s="75"/>
      <c r="L50" s="79" t="str">
        <f t="shared" si="6"/>
        <v/>
      </c>
      <c r="M50" s="100" t="str">
        <f t="shared" si="7"/>
        <v/>
      </c>
    </row>
    <row r="51" spans="1:14" s="85" customFormat="1" ht="16.5" customHeight="1" x14ac:dyDescent="0.2">
      <c r="A51" s="78"/>
      <c r="B51" s="64"/>
      <c r="C51" s="61"/>
      <c r="D51" s="62" t="str">
        <f t="shared" si="0"/>
        <v/>
      </c>
      <c r="E51" s="65" t="str">
        <f t="shared" si="1"/>
        <v/>
      </c>
      <c r="F51" s="65" t="str">
        <f t="shared" si="2"/>
        <v/>
      </c>
      <c r="G51" s="98" t="str">
        <f t="shared" si="8"/>
        <v/>
      </c>
      <c r="H51" s="99" t="str">
        <f t="shared" si="3"/>
        <v/>
      </c>
      <c r="I51" s="76" t="str">
        <f t="shared" si="4"/>
        <v/>
      </c>
      <c r="J51" s="77" t="str">
        <f t="shared" si="5"/>
        <v/>
      </c>
      <c r="K51" s="75"/>
      <c r="L51" s="79" t="str">
        <f t="shared" si="6"/>
        <v/>
      </c>
      <c r="M51" s="100" t="str">
        <f t="shared" si="7"/>
        <v/>
      </c>
    </row>
    <row r="52" spans="1:14" s="85" customFormat="1" ht="16.5" customHeight="1" x14ac:dyDescent="0.2">
      <c r="A52" s="78"/>
      <c r="B52" s="64"/>
      <c r="C52" s="61"/>
      <c r="D52" s="62" t="str">
        <f t="shared" si="0"/>
        <v/>
      </c>
      <c r="E52" s="65" t="str">
        <f t="shared" si="1"/>
        <v/>
      </c>
      <c r="F52" s="65" t="str">
        <f t="shared" si="2"/>
        <v/>
      </c>
      <c r="G52" s="98" t="str">
        <f t="shared" si="8"/>
        <v/>
      </c>
      <c r="H52" s="99" t="str">
        <f t="shared" si="3"/>
        <v/>
      </c>
      <c r="I52" s="76" t="str">
        <f t="shared" si="4"/>
        <v/>
      </c>
      <c r="J52" s="77" t="str">
        <f t="shared" si="5"/>
        <v/>
      </c>
      <c r="K52" s="75"/>
      <c r="L52" s="79" t="str">
        <f t="shared" si="6"/>
        <v/>
      </c>
      <c r="M52" s="100" t="str">
        <f t="shared" si="7"/>
        <v/>
      </c>
    </row>
    <row r="53" spans="1:14" s="85" customFormat="1" ht="16.5" customHeight="1" x14ac:dyDescent="0.2">
      <c r="A53" s="78"/>
      <c r="B53" s="64"/>
      <c r="C53" s="61"/>
      <c r="D53" s="62" t="str">
        <f t="shared" si="0"/>
        <v/>
      </c>
      <c r="E53" s="65" t="str">
        <f t="shared" si="1"/>
        <v/>
      </c>
      <c r="F53" s="65" t="str">
        <f t="shared" si="2"/>
        <v/>
      </c>
      <c r="G53" s="98" t="str">
        <f t="shared" si="8"/>
        <v/>
      </c>
      <c r="H53" s="99" t="str">
        <f t="shared" si="3"/>
        <v/>
      </c>
      <c r="I53" s="76" t="str">
        <f t="shared" si="4"/>
        <v/>
      </c>
      <c r="J53" s="77" t="str">
        <f t="shared" si="5"/>
        <v/>
      </c>
      <c r="K53" s="75"/>
      <c r="L53" s="79" t="str">
        <f t="shared" si="6"/>
        <v/>
      </c>
      <c r="M53" s="100" t="str">
        <f t="shared" si="7"/>
        <v/>
      </c>
    </row>
    <row r="54" spans="1:14" s="85" customFormat="1" ht="16.5" customHeight="1" x14ac:dyDescent="0.2">
      <c r="A54" s="78"/>
      <c r="B54" s="64"/>
      <c r="C54" s="61"/>
      <c r="D54" s="62" t="str">
        <f t="shared" si="0"/>
        <v/>
      </c>
      <c r="E54" s="65" t="str">
        <f t="shared" si="1"/>
        <v/>
      </c>
      <c r="F54" s="65" t="str">
        <f t="shared" si="2"/>
        <v/>
      </c>
      <c r="G54" s="98" t="str">
        <f t="shared" si="8"/>
        <v/>
      </c>
      <c r="H54" s="99" t="str">
        <f t="shared" si="3"/>
        <v/>
      </c>
      <c r="I54" s="76" t="str">
        <f t="shared" si="4"/>
        <v/>
      </c>
      <c r="J54" s="77" t="str">
        <f t="shared" si="5"/>
        <v/>
      </c>
      <c r="K54" s="75"/>
      <c r="L54" s="79" t="str">
        <f t="shared" si="6"/>
        <v/>
      </c>
      <c r="M54" s="100" t="str">
        <f t="shared" si="7"/>
        <v/>
      </c>
      <c r="N54" s="60"/>
    </row>
    <row r="55" spans="1:14" s="85" customFormat="1" ht="16.5" customHeight="1" x14ac:dyDescent="0.2">
      <c r="A55" s="78"/>
      <c r="B55" s="64"/>
      <c r="C55" s="61"/>
      <c r="D55" s="62" t="str">
        <f t="shared" si="0"/>
        <v/>
      </c>
      <c r="E55" s="65" t="str">
        <f t="shared" si="1"/>
        <v/>
      </c>
      <c r="F55" s="65" t="str">
        <f t="shared" si="2"/>
        <v/>
      </c>
      <c r="G55" s="98" t="str">
        <f t="shared" si="8"/>
        <v/>
      </c>
      <c r="H55" s="99" t="str">
        <f t="shared" si="3"/>
        <v/>
      </c>
      <c r="I55" s="76" t="str">
        <f t="shared" si="4"/>
        <v/>
      </c>
      <c r="J55" s="77" t="str">
        <f t="shared" si="5"/>
        <v/>
      </c>
      <c r="K55" s="75"/>
      <c r="L55" s="79" t="str">
        <f t="shared" si="6"/>
        <v/>
      </c>
      <c r="M55" s="100" t="str">
        <f t="shared" si="7"/>
        <v/>
      </c>
      <c r="N55" s="60"/>
    </row>
    <row r="56" spans="1:14" s="35" customFormat="1" ht="10.5" customHeight="1" x14ac:dyDescent="0.2">
      <c r="A56" s="101"/>
      <c r="B56" s="101"/>
      <c r="C56" s="101"/>
      <c r="D56" s="101"/>
      <c r="E56" s="102"/>
      <c r="F56" s="101"/>
      <c r="G56" s="101"/>
      <c r="H56" s="101"/>
      <c r="I56" s="101"/>
      <c r="J56" s="101"/>
      <c r="K56" s="101"/>
      <c r="N56" s="38"/>
    </row>
    <row r="57" spans="1:14" s="35" customFormat="1" x14ac:dyDescent="0.2">
      <c r="E57" s="37"/>
      <c r="L57" s="103" t="s">
        <v>1</v>
      </c>
      <c r="M57" s="109">
        <f>SUM(M9:M55)</f>
        <v>8001</v>
      </c>
      <c r="N57" s="38"/>
    </row>
  </sheetData>
  <sheetProtection selectLockedCells="1"/>
  <autoFilter ref="A8:M55" xr:uid="{00000000-0009-0000-0000-000000000000}">
    <sortState xmlns:xlrd2="http://schemas.microsoft.com/office/spreadsheetml/2017/richdata2" ref="A9:M55">
      <sortCondition ref="C9"/>
    </sortState>
  </autoFilter>
  <mergeCells count="3">
    <mergeCell ref="C3:E3"/>
    <mergeCell ref="C4:I4"/>
    <mergeCell ref="C5:I5"/>
  </mergeCells>
  <phoneticPr fontId="2" type="noConversion"/>
  <pageMargins left="0.3" right="0.25" top="0.5" bottom="0.5" header="0" footer="0.25"/>
  <pageSetup scale="90" fitToHeight="2" orientation="landscape" r:id="rId1"/>
  <headerFooter alignWithMargins="0">
    <oddFooter>Page &amp;P of &amp;N</oddFooter>
  </headerFooter>
  <rowBreaks count="1" manualBreakCount="1">
    <brk id="32" max="12" man="1"/>
  </rowBreaks>
  <ignoredErrors>
    <ignoredError sqref="B9" numberStoredAsText="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68"/>
  <sheetViews>
    <sheetView topLeftCell="A233" workbookViewId="0">
      <selection activeCell="B268" sqref="B268"/>
    </sheetView>
  </sheetViews>
  <sheetFormatPr defaultRowHeight="12.75" x14ac:dyDescent="0.2"/>
  <cols>
    <col min="1" max="1" width="9.5" style="110" bestFit="1" customWidth="1"/>
    <col min="2" max="2" width="9.33203125" style="2" customWidth="1"/>
  </cols>
  <sheetData>
    <row r="1" spans="1:3" x14ac:dyDescent="0.2">
      <c r="A1" s="110">
        <v>37987</v>
      </c>
      <c r="B1" s="2">
        <v>1.6879999999999999</v>
      </c>
    </row>
    <row r="2" spans="1:3" x14ac:dyDescent="0.2">
      <c r="A2" s="110">
        <v>38018</v>
      </c>
      <c r="B2" s="2">
        <v>1.734</v>
      </c>
      <c r="C2" s="119">
        <f>(B2-B1)/B1</f>
        <v>2.7251184834123247E-2</v>
      </c>
    </row>
    <row r="3" spans="1:3" x14ac:dyDescent="0.2">
      <c r="A3" s="110">
        <v>38047</v>
      </c>
      <c r="B3" s="2">
        <v>1.7310000000000001</v>
      </c>
      <c r="C3" s="119">
        <f t="shared" ref="C3:C66" si="0">(B3-B2)/B2</f>
        <v>-1.7301038062283113E-3</v>
      </c>
    </row>
    <row r="4" spans="1:3" x14ac:dyDescent="0.2">
      <c r="A4" s="110">
        <v>38078</v>
      </c>
      <c r="B4" s="2">
        <v>1.73</v>
      </c>
      <c r="C4" s="119">
        <f t="shared" si="0"/>
        <v>-5.777007510110409E-4</v>
      </c>
    </row>
    <row r="5" spans="1:3" x14ac:dyDescent="0.2">
      <c r="A5" s="110">
        <v>38108</v>
      </c>
      <c r="B5" s="2">
        <v>1.7789999999999999</v>
      </c>
      <c r="C5" s="119">
        <f t="shared" si="0"/>
        <v>2.8323699421965279E-2</v>
      </c>
    </row>
    <row r="6" spans="1:3" x14ac:dyDescent="0.2">
      <c r="A6" s="110">
        <v>38139</v>
      </c>
      <c r="B6" s="2">
        <v>1.7809999999999999</v>
      </c>
      <c r="C6" s="119">
        <f t="shared" si="0"/>
        <v>1.1242270938729634E-3</v>
      </c>
    </row>
    <row r="7" spans="1:3" x14ac:dyDescent="0.2">
      <c r="A7" s="110">
        <v>38169</v>
      </c>
      <c r="B7" s="2">
        <v>1.8120000000000001</v>
      </c>
      <c r="C7" s="119">
        <f t="shared" si="0"/>
        <v>1.7405951712521135E-2</v>
      </c>
    </row>
    <row r="8" spans="1:3" x14ac:dyDescent="0.2">
      <c r="A8" s="110">
        <v>38200</v>
      </c>
      <c r="B8" s="2">
        <v>1.9059999999999999</v>
      </c>
      <c r="C8" s="119">
        <f t="shared" si="0"/>
        <v>5.1876379690949152E-2</v>
      </c>
    </row>
    <row r="9" spans="1:3" x14ac:dyDescent="0.2">
      <c r="A9" s="110">
        <v>38231</v>
      </c>
      <c r="B9" s="2">
        <v>1.984</v>
      </c>
      <c r="C9" s="119">
        <f t="shared" si="0"/>
        <v>4.0923399790136449E-2</v>
      </c>
    </row>
    <row r="10" spans="1:3" x14ac:dyDescent="0.2">
      <c r="A10" s="110">
        <v>38261</v>
      </c>
      <c r="B10" s="2">
        <v>2.23</v>
      </c>
      <c r="C10" s="119">
        <f t="shared" si="0"/>
        <v>0.12399193548387097</v>
      </c>
    </row>
    <row r="11" spans="1:3" x14ac:dyDescent="0.2">
      <c r="A11" s="110">
        <v>38292</v>
      </c>
      <c r="B11" s="2">
        <v>2.27</v>
      </c>
      <c r="C11" s="119">
        <f t="shared" si="0"/>
        <v>1.7937219730941721E-2</v>
      </c>
    </row>
    <row r="12" spans="1:3" x14ac:dyDescent="0.2">
      <c r="A12" s="110">
        <v>38322</v>
      </c>
      <c r="B12" s="2">
        <v>2.1840000000000002</v>
      </c>
      <c r="C12" s="119">
        <f t="shared" si="0"/>
        <v>-3.7885462555066016E-2</v>
      </c>
    </row>
    <row r="13" spans="1:3" x14ac:dyDescent="0.2">
      <c r="A13" s="110">
        <v>38353</v>
      </c>
      <c r="B13" s="2">
        <v>2.1469999999999998</v>
      </c>
      <c r="C13" s="119">
        <f t="shared" si="0"/>
        <v>-1.6941391941392107E-2</v>
      </c>
    </row>
    <row r="14" spans="1:3" x14ac:dyDescent="0.2">
      <c r="A14" s="110">
        <v>38384</v>
      </c>
      <c r="B14" s="2">
        <v>2.1739999999999999</v>
      </c>
      <c r="C14" s="119">
        <f t="shared" si="0"/>
        <v>1.2575687005123492E-2</v>
      </c>
    </row>
    <row r="15" spans="1:3" x14ac:dyDescent="0.2">
      <c r="A15" s="110">
        <v>38412</v>
      </c>
      <c r="B15" s="2">
        <v>2.327</v>
      </c>
      <c r="C15" s="119">
        <f t="shared" si="0"/>
        <v>7.0377184912603516E-2</v>
      </c>
    </row>
    <row r="16" spans="1:3" x14ac:dyDescent="0.2">
      <c r="A16" s="110">
        <v>38443</v>
      </c>
      <c r="B16" s="2">
        <v>2.3980000000000001</v>
      </c>
      <c r="C16" s="119">
        <f t="shared" si="0"/>
        <v>3.0511388053287569E-2</v>
      </c>
    </row>
    <row r="17" spans="1:3" x14ac:dyDescent="0.2">
      <c r="A17" s="110">
        <v>38473</v>
      </c>
      <c r="B17" s="2">
        <v>2.3199999999999998</v>
      </c>
      <c r="C17" s="119">
        <f t="shared" si="0"/>
        <v>-3.2527105921601455E-2</v>
      </c>
    </row>
    <row r="18" spans="1:3" x14ac:dyDescent="0.2">
      <c r="A18" s="110">
        <v>38504</v>
      </c>
      <c r="B18" s="2">
        <v>2.4140000000000001</v>
      </c>
      <c r="C18" s="119">
        <f t="shared" si="0"/>
        <v>4.0517241379310481E-2</v>
      </c>
    </row>
    <row r="19" spans="1:3" x14ac:dyDescent="0.2">
      <c r="A19" s="110">
        <v>38534</v>
      </c>
      <c r="B19" s="2">
        <v>2.5</v>
      </c>
      <c r="C19" s="119">
        <f t="shared" si="0"/>
        <v>3.5625517812758842E-2</v>
      </c>
    </row>
    <row r="20" spans="1:3" x14ac:dyDescent="0.2">
      <c r="A20" s="110">
        <v>38565</v>
      </c>
      <c r="B20" s="2">
        <v>2.5779999999999998</v>
      </c>
      <c r="C20" s="119">
        <f t="shared" si="0"/>
        <v>3.119999999999994E-2</v>
      </c>
    </row>
    <row r="21" spans="1:3" x14ac:dyDescent="0.2">
      <c r="A21" s="110">
        <v>38596</v>
      </c>
      <c r="B21" s="2">
        <v>2.9119999999999999</v>
      </c>
      <c r="C21" s="119">
        <f t="shared" si="0"/>
        <v>0.12955779674166024</v>
      </c>
    </row>
    <row r="22" spans="1:3" x14ac:dyDescent="0.2">
      <c r="A22" s="110">
        <v>38626</v>
      </c>
      <c r="B22" s="2">
        <v>2.9569999999999999</v>
      </c>
      <c r="C22" s="119">
        <f t="shared" si="0"/>
        <v>1.545329670329668E-2</v>
      </c>
    </row>
    <row r="23" spans="1:3" x14ac:dyDescent="0.2">
      <c r="A23" s="110">
        <v>38657</v>
      </c>
      <c r="B23" s="2">
        <v>2.6659999999999999</v>
      </c>
      <c r="C23" s="119">
        <f t="shared" si="0"/>
        <v>-9.8410551234359128E-2</v>
      </c>
    </row>
    <row r="24" spans="1:3" x14ac:dyDescent="0.2">
      <c r="A24" s="110">
        <v>38687</v>
      </c>
      <c r="B24" s="2">
        <v>2.589</v>
      </c>
      <c r="C24" s="119">
        <f t="shared" si="0"/>
        <v>-2.8882220555138768E-2</v>
      </c>
    </row>
    <row r="25" spans="1:3" x14ac:dyDescent="0.2">
      <c r="A25" s="110">
        <v>38718</v>
      </c>
      <c r="B25" s="2">
        <v>2.61</v>
      </c>
      <c r="C25" s="119">
        <f t="shared" si="0"/>
        <v>8.1112398609501386E-3</v>
      </c>
    </row>
    <row r="26" spans="1:3" x14ac:dyDescent="0.2">
      <c r="A26" s="110">
        <v>38749</v>
      </c>
      <c r="B26" s="2">
        <v>2.5960000000000001</v>
      </c>
      <c r="C26" s="119">
        <f t="shared" si="0"/>
        <v>-5.3639846743294218E-3</v>
      </c>
    </row>
    <row r="27" spans="1:3" x14ac:dyDescent="0.2">
      <c r="A27" s="110">
        <v>38777</v>
      </c>
      <c r="B27" s="2">
        <v>2.6850000000000001</v>
      </c>
      <c r="C27" s="119">
        <f t="shared" si="0"/>
        <v>3.4283513097072407E-2</v>
      </c>
    </row>
    <row r="28" spans="1:3" x14ac:dyDescent="0.2">
      <c r="A28" s="110">
        <v>38808</v>
      </c>
      <c r="B28" s="2">
        <v>2.8370000000000002</v>
      </c>
      <c r="C28" s="119">
        <f t="shared" si="0"/>
        <v>5.6610800744879008E-2</v>
      </c>
    </row>
    <row r="29" spans="1:3" x14ac:dyDescent="0.2">
      <c r="A29" s="110">
        <v>38838</v>
      </c>
      <c r="B29" s="2">
        <v>2.992</v>
      </c>
      <c r="C29" s="119">
        <f t="shared" si="0"/>
        <v>5.4635178004934719E-2</v>
      </c>
    </row>
    <row r="30" spans="1:3" x14ac:dyDescent="0.2">
      <c r="A30" s="110">
        <v>38869</v>
      </c>
      <c r="B30" s="2">
        <v>2.984</v>
      </c>
      <c r="C30" s="119">
        <f t="shared" si="0"/>
        <v>-2.6737967914438527E-3</v>
      </c>
    </row>
    <row r="31" spans="1:3" x14ac:dyDescent="0.2">
      <c r="A31" s="110">
        <v>38899</v>
      </c>
      <c r="B31" s="2">
        <v>2.988</v>
      </c>
      <c r="C31" s="119">
        <f t="shared" si="0"/>
        <v>1.3404825737265427E-3</v>
      </c>
    </row>
    <row r="32" spans="1:3" x14ac:dyDescent="0.2">
      <c r="A32" s="110">
        <v>38930</v>
      </c>
      <c r="B32" s="2">
        <v>3.097</v>
      </c>
      <c r="C32" s="119">
        <f t="shared" si="0"/>
        <v>3.6479250334672017E-2</v>
      </c>
    </row>
    <row r="33" spans="1:3" x14ac:dyDescent="0.2">
      <c r="A33" s="110">
        <v>38961</v>
      </c>
      <c r="B33" s="2">
        <v>2.895</v>
      </c>
      <c r="C33" s="119">
        <f t="shared" si="0"/>
        <v>-6.5224410720051654E-2</v>
      </c>
    </row>
    <row r="34" spans="1:3" x14ac:dyDescent="0.2">
      <c r="A34" s="110">
        <v>38991</v>
      </c>
      <c r="B34" s="2">
        <v>2.6560000000000001</v>
      </c>
      <c r="C34" s="119">
        <f t="shared" si="0"/>
        <v>-8.2556131260794433E-2</v>
      </c>
    </row>
    <row r="35" spans="1:3" x14ac:dyDescent="0.2">
      <c r="A35" s="110">
        <v>39022</v>
      </c>
      <c r="B35" s="2">
        <v>2.64</v>
      </c>
      <c r="C35" s="119">
        <f t="shared" si="0"/>
        <v>-6.0240963855421733E-3</v>
      </c>
    </row>
    <row r="36" spans="1:3" x14ac:dyDescent="0.2">
      <c r="A36" s="110">
        <v>39052</v>
      </c>
      <c r="B36" s="2">
        <v>2.72</v>
      </c>
      <c r="C36" s="119">
        <f t="shared" si="0"/>
        <v>3.0303030303030328E-2</v>
      </c>
    </row>
    <row r="37" spans="1:3" x14ac:dyDescent="0.2">
      <c r="A37" s="110">
        <v>39083</v>
      </c>
      <c r="B37" s="2">
        <v>2.581</v>
      </c>
      <c r="C37" s="119">
        <f t="shared" si="0"/>
        <v>-5.110294117647067E-2</v>
      </c>
    </row>
    <row r="38" spans="1:3" x14ac:dyDescent="0.2">
      <c r="A38" s="110">
        <v>39114</v>
      </c>
      <c r="B38" s="2">
        <v>2.5680000000000001</v>
      </c>
      <c r="C38" s="119">
        <f t="shared" si="0"/>
        <v>-5.036807438977102E-3</v>
      </c>
    </row>
    <row r="39" spans="1:3" x14ac:dyDescent="0.2">
      <c r="A39" s="110">
        <v>39142</v>
      </c>
      <c r="B39" s="2">
        <v>2.7040000000000002</v>
      </c>
      <c r="C39" s="119">
        <f t="shared" si="0"/>
        <v>5.2959501557632446E-2</v>
      </c>
    </row>
    <row r="40" spans="1:3" x14ac:dyDescent="0.2">
      <c r="A40" s="110">
        <v>39173</v>
      </c>
      <c r="B40" s="2">
        <v>2.8610000000000002</v>
      </c>
      <c r="C40" s="119">
        <f t="shared" si="0"/>
        <v>5.8062130177514798E-2</v>
      </c>
    </row>
    <row r="41" spans="1:3" x14ac:dyDescent="0.2">
      <c r="A41" s="110">
        <v>39203</v>
      </c>
      <c r="B41" s="2">
        <v>2.8660000000000001</v>
      </c>
      <c r="C41" s="119">
        <f t="shared" si="0"/>
        <v>1.7476406850751112E-3</v>
      </c>
    </row>
    <row r="42" spans="1:3" x14ac:dyDescent="0.2">
      <c r="A42" s="110">
        <v>39234</v>
      </c>
      <c r="B42" s="2">
        <v>2.8820000000000001</v>
      </c>
      <c r="C42" s="119">
        <f t="shared" si="0"/>
        <v>5.5826936496859783E-3</v>
      </c>
    </row>
    <row r="43" spans="1:3" x14ac:dyDescent="0.2">
      <c r="A43" s="110">
        <v>39264</v>
      </c>
      <c r="B43" s="2">
        <v>2.9340000000000002</v>
      </c>
      <c r="C43" s="119">
        <f t="shared" si="0"/>
        <v>1.8043025676613478E-2</v>
      </c>
    </row>
    <row r="44" spans="1:3" x14ac:dyDescent="0.2">
      <c r="A44" s="110">
        <v>39295</v>
      </c>
      <c r="B44" s="2">
        <v>2.9119999999999999</v>
      </c>
      <c r="C44" s="119">
        <f t="shared" si="0"/>
        <v>-7.4982958418542056E-3</v>
      </c>
    </row>
    <row r="45" spans="1:3" x14ac:dyDescent="0.2">
      <c r="A45" s="110">
        <v>39326</v>
      </c>
      <c r="B45" s="2">
        <v>3.0259999999999998</v>
      </c>
      <c r="C45" s="119">
        <f t="shared" si="0"/>
        <v>3.9148351648351606E-2</v>
      </c>
    </row>
    <row r="46" spans="1:3" x14ac:dyDescent="0.2">
      <c r="A46" s="110">
        <v>39356</v>
      </c>
      <c r="B46" s="2">
        <v>3.1680000000000001</v>
      </c>
      <c r="C46" s="119">
        <f t="shared" si="0"/>
        <v>4.6926635822868594E-2</v>
      </c>
    </row>
    <row r="47" spans="1:3" x14ac:dyDescent="0.2">
      <c r="A47" s="110">
        <v>39387</v>
      </c>
      <c r="B47" s="2">
        <v>3.5009999999999999</v>
      </c>
      <c r="C47" s="119">
        <f t="shared" si="0"/>
        <v>0.10511363636363627</v>
      </c>
    </row>
    <row r="48" spans="1:3" x14ac:dyDescent="0.2">
      <c r="A48" s="110">
        <v>39417</v>
      </c>
      <c r="B48" s="2">
        <v>3.5219999999999998</v>
      </c>
      <c r="C48" s="119">
        <f t="shared" si="0"/>
        <v>5.9982862039417049E-3</v>
      </c>
    </row>
    <row r="49" spans="1:3" x14ac:dyDescent="0.2">
      <c r="A49" s="110">
        <v>39448</v>
      </c>
      <c r="B49" s="2">
        <v>3.492</v>
      </c>
      <c r="C49" s="119">
        <f t="shared" si="0"/>
        <v>-8.5178875638841009E-3</v>
      </c>
    </row>
    <row r="50" spans="1:3" x14ac:dyDescent="0.2">
      <c r="A50" s="110">
        <v>39479</v>
      </c>
      <c r="B50" s="2">
        <v>3.5169999999999999</v>
      </c>
      <c r="C50" s="119">
        <f t="shared" si="0"/>
        <v>7.1592210767468245E-3</v>
      </c>
    </row>
    <row r="51" spans="1:3" x14ac:dyDescent="0.2">
      <c r="A51" s="110">
        <v>39508</v>
      </c>
      <c r="B51" s="2">
        <v>4.0670000000000002</v>
      </c>
      <c r="C51" s="119">
        <f t="shared" si="0"/>
        <v>0.15638328120557302</v>
      </c>
    </row>
    <row r="52" spans="1:3" x14ac:dyDescent="0.2">
      <c r="A52" s="110">
        <v>39539</v>
      </c>
      <c r="B52" s="2">
        <v>4.2889999999999997</v>
      </c>
      <c r="C52" s="119">
        <f t="shared" si="0"/>
        <v>5.4585689697565658E-2</v>
      </c>
    </row>
    <row r="53" spans="1:3" x14ac:dyDescent="0.2">
      <c r="A53" s="110">
        <v>39569</v>
      </c>
      <c r="B53" s="2">
        <v>4.6139999999999999</v>
      </c>
      <c r="C53" s="119">
        <f t="shared" si="0"/>
        <v>7.5775238983446069E-2</v>
      </c>
    </row>
    <row r="54" spans="1:3" x14ac:dyDescent="0.2">
      <c r="A54" s="110">
        <v>39600</v>
      </c>
      <c r="B54" s="2">
        <v>4.8630000000000004</v>
      </c>
      <c r="C54" s="119">
        <f t="shared" si="0"/>
        <v>5.3966189856957211E-2</v>
      </c>
    </row>
    <row r="55" spans="1:3" x14ac:dyDescent="0.2">
      <c r="A55" s="110">
        <v>39630</v>
      </c>
      <c r="B55" s="2">
        <v>4.8600000000000003</v>
      </c>
      <c r="C55" s="119">
        <f t="shared" si="0"/>
        <v>-6.1690314620606898E-4</v>
      </c>
    </row>
    <row r="56" spans="1:3" x14ac:dyDescent="0.2">
      <c r="A56" s="110">
        <v>39661</v>
      </c>
      <c r="B56" s="2">
        <v>4.5019999999999998</v>
      </c>
      <c r="C56" s="119">
        <f t="shared" si="0"/>
        <v>-7.3662551440329321E-2</v>
      </c>
    </row>
    <row r="57" spans="1:3" x14ac:dyDescent="0.2">
      <c r="A57" s="110">
        <v>39692</v>
      </c>
      <c r="B57" s="2">
        <v>4.1749999999999998</v>
      </c>
      <c r="C57" s="119">
        <f t="shared" si="0"/>
        <v>-7.263438471790315E-2</v>
      </c>
    </row>
    <row r="58" spans="1:3" x14ac:dyDescent="0.2">
      <c r="A58" s="110">
        <v>39722</v>
      </c>
      <c r="B58" s="2">
        <v>3.7290000000000001</v>
      </c>
      <c r="C58" s="119">
        <f t="shared" si="0"/>
        <v>-0.10682634730538916</v>
      </c>
    </row>
    <row r="59" spans="1:3" x14ac:dyDescent="0.2">
      <c r="A59" s="110">
        <v>39753</v>
      </c>
      <c r="B59" s="2">
        <v>3.1419999999999999</v>
      </c>
      <c r="C59" s="119">
        <f t="shared" si="0"/>
        <v>-0.15741485652990084</v>
      </c>
    </row>
    <row r="60" spans="1:3" x14ac:dyDescent="0.2">
      <c r="A60" s="110">
        <v>39783</v>
      </c>
      <c r="B60" s="2">
        <v>2.6720000000000002</v>
      </c>
      <c r="C60" s="119">
        <f t="shared" si="0"/>
        <v>-0.14958625079567148</v>
      </c>
    </row>
    <row r="61" spans="1:3" x14ac:dyDescent="0.2">
      <c r="A61" s="110">
        <v>39814</v>
      </c>
      <c r="B61" s="2">
        <v>2.504</v>
      </c>
      <c r="C61" s="119">
        <f t="shared" si="0"/>
        <v>-6.287425149700604E-2</v>
      </c>
    </row>
    <row r="62" spans="1:3" x14ac:dyDescent="0.2">
      <c r="A62" s="110">
        <v>39845</v>
      </c>
      <c r="B62" s="2">
        <v>2.431</v>
      </c>
      <c r="C62" s="119">
        <f t="shared" si="0"/>
        <v>-2.9153354632587843E-2</v>
      </c>
    </row>
    <row r="63" spans="1:3" x14ac:dyDescent="0.2">
      <c r="A63" s="110">
        <v>39873</v>
      </c>
      <c r="B63" s="2">
        <v>2.3140000000000001</v>
      </c>
      <c r="C63" s="119">
        <f t="shared" si="0"/>
        <v>-4.8128342245989303E-2</v>
      </c>
    </row>
    <row r="64" spans="1:3" x14ac:dyDescent="0.2">
      <c r="A64" s="110">
        <v>39904</v>
      </c>
      <c r="B64" s="2">
        <v>2.3969999999999998</v>
      </c>
      <c r="C64" s="119">
        <f t="shared" si="0"/>
        <v>3.5868625756266093E-2</v>
      </c>
    </row>
    <row r="65" spans="1:4" x14ac:dyDescent="0.2">
      <c r="A65" s="110">
        <v>39934</v>
      </c>
      <c r="B65" s="2">
        <v>2.3889999999999998</v>
      </c>
      <c r="C65" s="119">
        <f t="shared" si="0"/>
        <v>-3.3375052148519016E-3</v>
      </c>
    </row>
    <row r="66" spans="1:4" x14ac:dyDescent="0.2">
      <c r="A66" s="110">
        <v>39965</v>
      </c>
      <c r="B66" s="2">
        <v>2.6459999999999999</v>
      </c>
      <c r="C66" s="119">
        <f t="shared" si="0"/>
        <v>0.10757639179573049</v>
      </c>
    </row>
    <row r="67" spans="1:4" x14ac:dyDescent="0.2">
      <c r="A67" s="110">
        <v>39995</v>
      </c>
      <c r="B67" s="2">
        <v>2.6629999999999998</v>
      </c>
      <c r="C67" s="119">
        <f t="shared" ref="C67:C130" si="1">(B67-B66)/B66</f>
        <v>6.4247921390778173E-3</v>
      </c>
    </row>
    <row r="68" spans="1:4" x14ac:dyDescent="0.2">
      <c r="A68" s="110">
        <v>40026</v>
      </c>
      <c r="B68" s="2">
        <v>2.7509999999999999</v>
      </c>
      <c r="C68" s="119">
        <f t="shared" si="1"/>
        <v>3.3045437476530264E-2</v>
      </c>
    </row>
    <row r="69" spans="1:4" x14ac:dyDescent="0.2">
      <c r="A69" s="110">
        <v>40057</v>
      </c>
      <c r="B69" s="2">
        <v>2.7440000000000002</v>
      </c>
      <c r="C69" s="119">
        <f t="shared" si="1"/>
        <v>-2.5445292620863954E-3</v>
      </c>
    </row>
    <row r="70" spans="1:4" x14ac:dyDescent="0.2">
      <c r="A70" s="110">
        <v>40087</v>
      </c>
      <c r="B70" s="2">
        <v>2.794</v>
      </c>
      <c r="C70" s="119">
        <f t="shared" si="1"/>
        <v>1.8221574344023259E-2</v>
      </c>
    </row>
    <row r="71" spans="1:4" x14ac:dyDescent="0.2">
      <c r="A71" s="110">
        <v>40118</v>
      </c>
      <c r="B71" s="2">
        <v>2.9169999999999998</v>
      </c>
      <c r="C71" s="119">
        <f t="shared" si="1"/>
        <v>4.4022906227630554E-2</v>
      </c>
    </row>
    <row r="72" spans="1:4" x14ac:dyDescent="0.2">
      <c r="A72" s="110">
        <v>40148</v>
      </c>
      <c r="B72" s="2">
        <v>2.8660000000000001</v>
      </c>
      <c r="C72" s="119">
        <f t="shared" si="1"/>
        <v>-1.7483716146725992E-2</v>
      </c>
    </row>
    <row r="73" spans="1:4" x14ac:dyDescent="0.2">
      <c r="A73" s="110">
        <v>40179</v>
      </c>
      <c r="B73" s="2">
        <v>2.992</v>
      </c>
      <c r="C73" s="119">
        <f t="shared" si="1"/>
        <v>4.3963712491277E-2</v>
      </c>
    </row>
    <row r="74" spans="1:4" x14ac:dyDescent="0.2">
      <c r="A74" s="110">
        <v>40210</v>
      </c>
      <c r="B74" s="2">
        <v>2.9289999999999998</v>
      </c>
      <c r="C74" s="119">
        <f t="shared" si="1"/>
        <v>-2.1056149732620377E-2</v>
      </c>
    </row>
    <row r="75" spans="1:4" x14ac:dyDescent="0.2">
      <c r="A75" s="110">
        <v>40238</v>
      </c>
      <c r="B75" s="2">
        <v>3.052</v>
      </c>
      <c r="C75" s="119">
        <f t="shared" si="1"/>
        <v>4.1993854557869657E-2</v>
      </c>
    </row>
    <row r="76" spans="1:4" x14ac:dyDescent="0.2">
      <c r="A76" s="110">
        <v>40269</v>
      </c>
      <c r="B76" s="2">
        <v>3.1739999999999999</v>
      </c>
      <c r="C76" s="119">
        <f t="shared" si="1"/>
        <v>3.9973787680209663E-2</v>
      </c>
    </row>
    <row r="77" spans="1:4" x14ac:dyDescent="0.2">
      <c r="A77" s="110">
        <v>40299</v>
      </c>
      <c r="B77" s="2">
        <v>3.2</v>
      </c>
      <c r="C77" s="119">
        <f t="shared" si="1"/>
        <v>8.1915563957152635E-3</v>
      </c>
    </row>
    <row r="78" spans="1:4" x14ac:dyDescent="0.2">
      <c r="A78" s="110">
        <v>40330</v>
      </c>
      <c r="B78" s="2">
        <v>3.0840000000000001</v>
      </c>
      <c r="C78" s="119">
        <f t="shared" si="1"/>
        <v>-3.6250000000000032E-2</v>
      </c>
    </row>
    <row r="79" spans="1:4" x14ac:dyDescent="0.2">
      <c r="A79" s="110">
        <v>40360</v>
      </c>
      <c r="B79" s="2">
        <v>3.0270000000000001</v>
      </c>
      <c r="C79" s="119">
        <f t="shared" si="1"/>
        <v>-1.848249027237352E-2</v>
      </c>
    </row>
    <row r="80" spans="1:4" x14ac:dyDescent="0.2">
      <c r="A80" s="110">
        <v>40391</v>
      </c>
      <c r="B80" s="2">
        <v>3.044</v>
      </c>
      <c r="C80" s="119">
        <f t="shared" si="1"/>
        <v>5.6161215725140084E-3</v>
      </c>
    </row>
    <row r="81" spans="1:3" x14ac:dyDescent="0.2">
      <c r="A81" s="110">
        <v>40422</v>
      </c>
      <c r="B81" s="2">
        <v>3.0249999999999999</v>
      </c>
      <c r="C81" s="119">
        <f t="shared" si="1"/>
        <v>-6.2417871222076636E-3</v>
      </c>
    </row>
    <row r="82" spans="1:3" x14ac:dyDescent="0.2">
      <c r="A82" s="110">
        <v>40452</v>
      </c>
      <c r="B82" s="2">
        <v>3.16</v>
      </c>
      <c r="C82" s="119">
        <f t="shared" si="1"/>
        <v>4.4628099173553794E-2</v>
      </c>
    </row>
    <row r="83" spans="1:3" x14ac:dyDescent="0.2">
      <c r="A83" s="110">
        <v>40483</v>
      </c>
      <c r="B83" s="2">
        <v>3.258</v>
      </c>
      <c r="C83" s="119">
        <f t="shared" si="1"/>
        <v>3.1012658227848058E-2</v>
      </c>
    </row>
    <row r="84" spans="1:3" x14ac:dyDescent="0.2">
      <c r="A84" s="110">
        <v>40513</v>
      </c>
      <c r="B84" s="2">
        <v>3.375</v>
      </c>
      <c r="C84" s="119">
        <f t="shared" si="1"/>
        <v>3.591160220994475E-2</v>
      </c>
    </row>
    <row r="85" spans="1:3" x14ac:dyDescent="0.2">
      <c r="A85" s="110">
        <v>40544</v>
      </c>
      <c r="B85" s="2">
        <v>3.5409999999999999</v>
      </c>
      <c r="C85" s="119">
        <f t="shared" si="1"/>
        <v>4.9185185185185165E-2</v>
      </c>
    </row>
    <row r="86" spans="1:3" x14ac:dyDescent="0.2">
      <c r="A86" s="110">
        <v>40575</v>
      </c>
      <c r="B86" s="2">
        <v>3.7480000000000002</v>
      </c>
      <c r="C86" s="119">
        <f t="shared" si="1"/>
        <v>5.8458062694154281E-2</v>
      </c>
    </row>
    <row r="87" spans="1:3" x14ac:dyDescent="0.2">
      <c r="A87" s="110">
        <v>40603</v>
      </c>
      <c r="B87" s="2">
        <v>4.0460000000000003</v>
      </c>
      <c r="C87" s="119">
        <f t="shared" si="1"/>
        <v>7.9509071504802561E-2</v>
      </c>
    </row>
    <row r="88" spans="1:3" x14ac:dyDescent="0.2">
      <c r="A88" s="110">
        <v>40634</v>
      </c>
      <c r="B88" s="2">
        <v>4.1909999999999998</v>
      </c>
      <c r="C88" s="119">
        <f t="shared" si="1"/>
        <v>3.5837864557587633E-2</v>
      </c>
    </row>
    <row r="89" spans="1:3" x14ac:dyDescent="0.2">
      <c r="A89" s="110">
        <v>40664</v>
      </c>
      <c r="B89" s="2">
        <v>4.1890000000000001</v>
      </c>
      <c r="C89" s="119">
        <f t="shared" si="1"/>
        <v>-4.7721307563821996E-4</v>
      </c>
    </row>
    <row r="90" spans="1:3" x14ac:dyDescent="0.2">
      <c r="A90" s="110">
        <v>40695</v>
      </c>
      <c r="B90" s="2">
        <v>4.0629999999999997</v>
      </c>
      <c r="C90" s="119">
        <f t="shared" si="1"/>
        <v>-3.0078777751253363E-2</v>
      </c>
    </row>
    <row r="91" spans="1:3" x14ac:dyDescent="0.2">
      <c r="A91" s="110">
        <v>40725</v>
      </c>
      <c r="B91" s="2">
        <v>4.0419999999999998</v>
      </c>
      <c r="C91" s="119">
        <f t="shared" si="1"/>
        <v>-5.1685946345064997E-3</v>
      </c>
    </row>
    <row r="92" spans="1:3" x14ac:dyDescent="0.2">
      <c r="A92" s="110">
        <v>40756</v>
      </c>
      <c r="B92" s="2">
        <v>4</v>
      </c>
      <c r="C92" s="119">
        <f t="shared" si="1"/>
        <v>-1.039089559623944E-2</v>
      </c>
    </row>
    <row r="93" spans="1:3" x14ac:dyDescent="0.2">
      <c r="A93" s="110">
        <v>40787</v>
      </c>
      <c r="B93" s="2">
        <v>3.9660000000000002</v>
      </c>
      <c r="C93" s="119">
        <f t="shared" si="1"/>
        <v>-8.499999999999952E-3</v>
      </c>
    </row>
    <row r="94" spans="1:3" x14ac:dyDescent="0.2">
      <c r="A94" s="110">
        <v>40817</v>
      </c>
      <c r="B94" s="2">
        <v>3.9209999999999998</v>
      </c>
      <c r="C94" s="119">
        <f t="shared" si="1"/>
        <v>-1.1346444780635494E-2</v>
      </c>
    </row>
    <row r="95" spans="1:3" x14ac:dyDescent="0.2">
      <c r="A95" s="110">
        <v>40848</v>
      </c>
      <c r="B95" s="2">
        <v>4.0599999999999996</v>
      </c>
      <c r="C95" s="119">
        <f t="shared" si="1"/>
        <v>3.5450140270339145E-2</v>
      </c>
    </row>
    <row r="96" spans="1:3" x14ac:dyDescent="0.2">
      <c r="A96" s="110">
        <v>40878</v>
      </c>
      <c r="B96" s="2">
        <v>3.9769999999999999</v>
      </c>
      <c r="C96" s="119">
        <f t="shared" si="1"/>
        <v>-2.044334975369452E-2</v>
      </c>
    </row>
    <row r="97" spans="1:3" x14ac:dyDescent="0.2">
      <c r="A97" s="110">
        <v>40909</v>
      </c>
      <c r="B97" s="2">
        <v>4.0060000000000002</v>
      </c>
      <c r="C97" s="119">
        <f t="shared" si="1"/>
        <v>7.2919285893890771E-3</v>
      </c>
    </row>
    <row r="98" spans="1:3" x14ac:dyDescent="0.2">
      <c r="A98" s="110">
        <v>40940</v>
      </c>
      <c r="B98" s="2">
        <v>4.1310000000000002</v>
      </c>
      <c r="C98" s="119">
        <f t="shared" si="1"/>
        <v>3.1203195207189213E-2</v>
      </c>
    </row>
    <row r="99" spans="1:3" x14ac:dyDescent="0.2">
      <c r="A99" s="110">
        <v>40969</v>
      </c>
      <c r="B99" s="2">
        <v>4.26</v>
      </c>
      <c r="C99" s="119">
        <f t="shared" si="1"/>
        <v>3.1227305737109551E-2</v>
      </c>
    </row>
    <row r="100" spans="1:3" x14ac:dyDescent="0.2">
      <c r="A100" s="110">
        <v>41000</v>
      </c>
      <c r="B100" s="2">
        <v>4.2610000000000001</v>
      </c>
      <c r="C100" s="119">
        <f t="shared" si="1"/>
        <v>2.3474178403763709E-4</v>
      </c>
    </row>
    <row r="101" spans="1:3" x14ac:dyDescent="0.2">
      <c r="A101" s="110">
        <v>41030</v>
      </c>
      <c r="B101" s="2">
        <v>4.1079999999999997</v>
      </c>
      <c r="C101" s="119">
        <f t="shared" si="1"/>
        <v>-3.5907064069467372E-2</v>
      </c>
    </row>
    <row r="102" spans="1:3" x14ac:dyDescent="0.2">
      <c r="A102" s="110">
        <v>41061</v>
      </c>
      <c r="B102" s="2">
        <v>3.891</v>
      </c>
      <c r="C102" s="119">
        <f t="shared" si="1"/>
        <v>-5.2823758519960969E-2</v>
      </c>
    </row>
    <row r="103" spans="1:3" x14ac:dyDescent="0.2">
      <c r="A103" s="110">
        <v>41091</v>
      </c>
      <c r="B103" s="2">
        <v>3.851</v>
      </c>
      <c r="C103" s="119">
        <f t="shared" si="1"/>
        <v>-1.0280133641737351E-2</v>
      </c>
    </row>
    <row r="104" spans="1:3" x14ac:dyDescent="0.2">
      <c r="A104" s="110">
        <v>41122</v>
      </c>
      <c r="B104" s="2">
        <v>4.0339999999999998</v>
      </c>
      <c r="C104" s="119">
        <f t="shared" si="1"/>
        <v>4.7520124642949836E-2</v>
      </c>
    </row>
    <row r="105" spans="1:3" x14ac:dyDescent="0.2">
      <c r="A105" s="110">
        <v>41153</v>
      </c>
      <c r="B105" s="2">
        <v>4.1740000000000004</v>
      </c>
      <c r="C105" s="119">
        <f t="shared" si="1"/>
        <v>3.4705007436787449E-2</v>
      </c>
    </row>
    <row r="106" spans="1:3" x14ac:dyDescent="0.2">
      <c r="A106" s="110">
        <v>41183</v>
      </c>
      <c r="B106" s="2">
        <v>4.1829999999999998</v>
      </c>
      <c r="C106" s="119">
        <f t="shared" si="1"/>
        <v>2.1562050790607215E-3</v>
      </c>
    </row>
    <row r="107" spans="1:3" x14ac:dyDescent="0.2">
      <c r="A107" s="110">
        <v>41214</v>
      </c>
      <c r="B107" s="2">
        <v>4.1740000000000004</v>
      </c>
      <c r="C107" s="119">
        <f t="shared" si="1"/>
        <v>-2.1515658618215285E-3</v>
      </c>
    </row>
    <row r="108" spans="1:3" x14ac:dyDescent="0.2">
      <c r="A108" s="110">
        <v>41244</v>
      </c>
      <c r="B108" s="2">
        <v>4.1449999999999996</v>
      </c>
      <c r="C108" s="119">
        <f t="shared" si="1"/>
        <v>-6.9477719214184955E-3</v>
      </c>
    </row>
    <row r="109" spans="1:3" x14ac:dyDescent="0.2">
      <c r="A109" s="110">
        <v>41275</v>
      </c>
      <c r="B109" s="2">
        <v>4.0990000000000002</v>
      </c>
      <c r="C109" s="119">
        <f t="shared" si="1"/>
        <v>-1.1097708082026389E-2</v>
      </c>
    </row>
    <row r="110" spans="1:3" x14ac:dyDescent="0.2">
      <c r="A110" s="110">
        <v>41306</v>
      </c>
      <c r="B110" s="2">
        <v>4.2240000000000002</v>
      </c>
      <c r="C110" s="119">
        <f t="shared" si="1"/>
        <v>3.0495242742132226E-2</v>
      </c>
    </row>
    <row r="111" spans="1:3" x14ac:dyDescent="0.2">
      <c r="A111" s="110">
        <v>41334</v>
      </c>
      <c r="B111" s="2">
        <v>4.1639999999999997</v>
      </c>
      <c r="C111" s="119">
        <f t="shared" si="1"/>
        <v>-1.4204545454545572E-2</v>
      </c>
    </row>
    <row r="112" spans="1:3" x14ac:dyDescent="0.2">
      <c r="A112" s="110">
        <v>41365</v>
      </c>
      <c r="B112" s="2">
        <v>4.0190000000000001</v>
      </c>
      <c r="C112" s="119">
        <f t="shared" si="1"/>
        <v>-3.4822286263208352E-2</v>
      </c>
    </row>
    <row r="113" spans="1:3" x14ac:dyDescent="0.2">
      <c r="A113" s="110">
        <v>41395</v>
      </c>
      <c r="B113" s="2">
        <v>3.919</v>
      </c>
      <c r="C113" s="119">
        <f t="shared" si="1"/>
        <v>-2.4881811395869639E-2</v>
      </c>
    </row>
    <row r="114" spans="1:3" x14ac:dyDescent="0.2">
      <c r="A114" s="110">
        <v>41426</v>
      </c>
      <c r="B114" s="2">
        <v>3.91</v>
      </c>
      <c r="C114" s="119">
        <f t="shared" si="1"/>
        <v>-2.2965042102576923E-3</v>
      </c>
    </row>
    <row r="115" spans="1:3" x14ac:dyDescent="0.2">
      <c r="A115" s="110">
        <v>41456</v>
      </c>
      <c r="B115" s="2">
        <v>3.9380000000000002</v>
      </c>
      <c r="C115" s="119">
        <f t="shared" si="1"/>
        <v>7.1611253196931009E-3</v>
      </c>
    </row>
    <row r="116" spans="1:3" x14ac:dyDescent="0.2">
      <c r="A116" s="110">
        <v>41487</v>
      </c>
      <c r="B116" s="2">
        <v>3.976</v>
      </c>
      <c r="C116" s="119">
        <f t="shared" si="1"/>
        <v>9.649568308786138E-3</v>
      </c>
    </row>
    <row r="117" spans="1:3" x14ac:dyDescent="0.2">
      <c r="A117" s="110">
        <v>41518</v>
      </c>
      <c r="B117" s="2">
        <v>4.0330000000000004</v>
      </c>
      <c r="C117" s="119">
        <f t="shared" si="1"/>
        <v>1.4336016096579574E-2</v>
      </c>
    </row>
    <row r="118" spans="1:3" x14ac:dyDescent="0.2">
      <c r="A118" s="110">
        <v>41548</v>
      </c>
      <c r="B118" s="2">
        <v>3.9609999999999999</v>
      </c>
      <c r="C118" s="119">
        <f t="shared" si="1"/>
        <v>-1.7852715100421648E-2</v>
      </c>
    </row>
    <row r="119" spans="1:3" x14ac:dyDescent="0.2">
      <c r="A119" s="110">
        <v>41579</v>
      </c>
      <c r="B119" s="2">
        <v>3.9129999999999998</v>
      </c>
      <c r="C119" s="119">
        <f t="shared" si="1"/>
        <v>-1.2118151981822783E-2</v>
      </c>
    </row>
    <row r="120" spans="1:3" x14ac:dyDescent="0.2">
      <c r="A120" s="110">
        <v>41609</v>
      </c>
      <c r="B120" s="2">
        <v>3.98</v>
      </c>
      <c r="C120" s="119">
        <f t="shared" si="1"/>
        <v>1.7122412471249723E-2</v>
      </c>
    </row>
    <row r="121" spans="1:3" x14ac:dyDescent="0.2">
      <c r="A121" s="110">
        <v>41640</v>
      </c>
      <c r="B121" s="2">
        <v>4.0739999999999998</v>
      </c>
      <c r="C121" s="119">
        <f t="shared" si="1"/>
        <v>2.3618090452261271E-2</v>
      </c>
    </row>
    <row r="122" spans="1:3" x14ac:dyDescent="0.2">
      <c r="A122" s="110">
        <v>41671</v>
      </c>
      <c r="B122" s="2">
        <v>4.34</v>
      </c>
      <c r="C122" s="119">
        <f t="shared" si="1"/>
        <v>6.5292096219931275E-2</v>
      </c>
    </row>
    <row r="123" spans="1:3" x14ac:dyDescent="0.2">
      <c r="A123" s="110">
        <v>41699</v>
      </c>
      <c r="B123" s="2">
        <v>4.3079999999999998</v>
      </c>
      <c r="C123" s="119">
        <f t="shared" si="1"/>
        <v>-7.3732718894009286E-3</v>
      </c>
    </row>
    <row r="124" spans="1:3" x14ac:dyDescent="0.2">
      <c r="A124" s="110">
        <v>41730</v>
      </c>
      <c r="B124" s="2">
        <v>4.194</v>
      </c>
      <c r="C124" s="119">
        <f t="shared" si="1"/>
        <v>-2.6462395543175459E-2</v>
      </c>
    </row>
    <row r="125" spans="1:3" x14ac:dyDescent="0.2">
      <c r="A125" s="110">
        <v>41760</v>
      </c>
      <c r="B125" s="2">
        <v>4.149</v>
      </c>
      <c r="C125" s="119">
        <f t="shared" si="1"/>
        <v>-1.0729613733905562E-2</v>
      </c>
    </row>
    <row r="126" spans="1:3" x14ac:dyDescent="0.2">
      <c r="A126" s="110">
        <v>41791</v>
      </c>
      <c r="B126" s="2">
        <v>4.0780000000000003</v>
      </c>
      <c r="C126" s="119">
        <f t="shared" si="1"/>
        <v>-1.711255724270902E-2</v>
      </c>
    </row>
    <row r="127" spans="1:3" x14ac:dyDescent="0.2">
      <c r="A127" s="110">
        <v>41821</v>
      </c>
      <c r="B127" s="2">
        <v>4.032</v>
      </c>
      <c r="C127" s="119">
        <f t="shared" si="1"/>
        <v>-1.1280039234919142E-2</v>
      </c>
    </row>
    <row r="128" spans="1:3" x14ac:dyDescent="0.2">
      <c r="A128" s="110">
        <v>41852</v>
      </c>
      <c r="B128" s="2">
        <v>3.9649999999999999</v>
      </c>
      <c r="C128" s="119">
        <f t="shared" si="1"/>
        <v>-1.6617063492063534E-2</v>
      </c>
    </row>
    <row r="129" spans="1:3" x14ac:dyDescent="0.2">
      <c r="A129" s="110">
        <v>41883</v>
      </c>
      <c r="B129" s="2">
        <v>3.9</v>
      </c>
      <c r="C129" s="119">
        <f t="shared" si="1"/>
        <v>-1.6393442622950807E-2</v>
      </c>
    </row>
    <row r="130" spans="1:3" x14ac:dyDescent="0.2">
      <c r="A130" s="110">
        <v>41913</v>
      </c>
      <c r="B130" s="2">
        <v>3.7610000000000001</v>
      </c>
      <c r="C130" s="119">
        <f t="shared" si="1"/>
        <v>-3.5641025641025587E-2</v>
      </c>
    </row>
    <row r="131" spans="1:3" x14ac:dyDescent="0.2">
      <c r="A131" s="110">
        <v>41944</v>
      </c>
      <c r="B131" s="2">
        <v>3.625</v>
      </c>
      <c r="C131" s="119">
        <f t="shared" ref="C131:C194" si="2">(B131-B130)/B130</f>
        <v>-3.6160595586280278E-2</v>
      </c>
    </row>
    <row r="132" spans="1:3" x14ac:dyDescent="0.2">
      <c r="A132" s="110">
        <v>41974</v>
      </c>
      <c r="B132" s="2">
        <v>3.4649999999999999</v>
      </c>
      <c r="C132" s="119">
        <f t="shared" si="2"/>
        <v>-4.4137931034482797E-2</v>
      </c>
    </row>
    <row r="133" spans="1:3" x14ac:dyDescent="0.2">
      <c r="A133" s="110">
        <v>42005</v>
      </c>
      <c r="B133" s="2">
        <v>3.1880000000000002</v>
      </c>
      <c r="C133" s="119">
        <f t="shared" si="2"/>
        <v>-7.9942279942279856E-2</v>
      </c>
    </row>
    <row r="134" spans="1:3" x14ac:dyDescent="0.2">
      <c r="A134" s="110">
        <v>42036</v>
      </c>
      <c r="B134" s="2">
        <v>3.0819999999999999</v>
      </c>
      <c r="C134" s="119">
        <f t="shared" si="2"/>
        <v>-3.3249686323714021E-2</v>
      </c>
    </row>
    <row r="135" spans="1:3" x14ac:dyDescent="0.2">
      <c r="A135" s="110">
        <v>42064</v>
      </c>
      <c r="B135" s="2">
        <v>3.2690000000000001</v>
      </c>
      <c r="C135" s="119">
        <f t="shared" si="2"/>
        <v>6.0674886437378416E-2</v>
      </c>
    </row>
    <row r="136" spans="1:3" x14ac:dyDescent="0.2">
      <c r="A136" s="110">
        <v>42095</v>
      </c>
      <c r="B136" s="2">
        <v>3.0979999999999999</v>
      </c>
      <c r="C136" s="119">
        <f t="shared" si="2"/>
        <v>-5.2309574793514918E-2</v>
      </c>
    </row>
    <row r="137" spans="1:3" x14ac:dyDescent="0.2">
      <c r="A137" s="110">
        <v>42125</v>
      </c>
      <c r="B137" s="2">
        <v>3.1509999999999998</v>
      </c>
      <c r="C137" s="119">
        <f t="shared" si="2"/>
        <v>1.710781149128468E-2</v>
      </c>
    </row>
    <row r="138" spans="1:3" x14ac:dyDescent="0.2">
      <c r="A138" s="110">
        <v>42156</v>
      </c>
      <c r="B138" s="2">
        <v>3.1160000000000001</v>
      </c>
      <c r="C138" s="119">
        <f t="shared" si="2"/>
        <v>-1.110758489368445E-2</v>
      </c>
    </row>
    <row r="139" spans="1:3" x14ac:dyDescent="0.2">
      <c r="A139" s="110">
        <v>42186</v>
      </c>
      <c r="B139" s="2">
        <v>3.004</v>
      </c>
      <c r="C139" s="119">
        <f t="shared" si="2"/>
        <v>-3.594351732991017E-2</v>
      </c>
    </row>
    <row r="140" spans="1:3" x14ac:dyDescent="0.2">
      <c r="A140" s="110">
        <v>42217</v>
      </c>
      <c r="B140" s="2">
        <v>2.8050000000000002</v>
      </c>
      <c r="C140" s="119">
        <f t="shared" si="2"/>
        <v>-6.6245006657789568E-2</v>
      </c>
    </row>
    <row r="141" spans="1:3" x14ac:dyDescent="0.2">
      <c r="A141" s="110">
        <v>42248</v>
      </c>
      <c r="B141" s="2">
        <v>2.68</v>
      </c>
      <c r="C141" s="119">
        <f t="shared" si="2"/>
        <v>-4.4563279857397504E-2</v>
      </c>
    </row>
    <row r="142" spans="1:3" x14ac:dyDescent="0.2">
      <c r="A142" s="110">
        <v>42278</v>
      </c>
      <c r="B142" s="2">
        <v>2.6389999999999998</v>
      </c>
      <c r="C142" s="119">
        <f t="shared" si="2"/>
        <v>-1.5298507462686704E-2</v>
      </c>
    </row>
    <row r="143" spans="1:3" x14ac:dyDescent="0.2">
      <c r="A143" s="110">
        <v>42309</v>
      </c>
      <c r="B143" s="2">
        <v>2.597</v>
      </c>
      <c r="C143" s="119">
        <f t="shared" si="2"/>
        <v>-1.5915119363395156E-2</v>
      </c>
    </row>
    <row r="144" spans="1:3" x14ac:dyDescent="0.2">
      <c r="A144" s="110">
        <v>42339</v>
      </c>
      <c r="B144" s="2">
        <v>2.4729999999999999</v>
      </c>
      <c r="C144" s="119">
        <f t="shared" si="2"/>
        <v>-4.7747400847131347E-2</v>
      </c>
    </row>
    <row r="145" spans="1:3" x14ac:dyDescent="0.2">
      <c r="A145" s="110">
        <v>42370</v>
      </c>
      <c r="B145" s="2">
        <v>2.3279999999999998</v>
      </c>
      <c r="C145" s="119">
        <f t="shared" si="2"/>
        <v>-5.8633238980994755E-2</v>
      </c>
    </row>
    <row r="146" spans="1:3" x14ac:dyDescent="0.2">
      <c r="A146" s="110">
        <v>42401</v>
      </c>
      <c r="B146" s="2">
        <v>2.2029999999999998</v>
      </c>
      <c r="C146" s="119">
        <f t="shared" si="2"/>
        <v>-5.3694158075601378E-2</v>
      </c>
    </row>
    <row r="147" spans="1:3" x14ac:dyDescent="0.2">
      <c r="A147" s="110">
        <v>42430</v>
      </c>
      <c r="B147" s="2">
        <v>2.2519999999999998</v>
      </c>
      <c r="C147" s="119">
        <f t="shared" si="2"/>
        <v>2.2242396731729432E-2</v>
      </c>
    </row>
    <row r="148" spans="1:3" x14ac:dyDescent="0.2">
      <c r="A148" s="110">
        <v>42461</v>
      </c>
      <c r="B148" s="2">
        <v>2.3159999999999998</v>
      </c>
      <c r="C148" s="119">
        <f t="shared" si="2"/>
        <v>2.841918294849026E-2</v>
      </c>
    </row>
    <row r="149" spans="1:3" x14ac:dyDescent="0.2">
      <c r="A149" s="110">
        <v>42491</v>
      </c>
      <c r="B149" s="2">
        <v>2.4350000000000001</v>
      </c>
      <c r="C149" s="119">
        <f t="shared" si="2"/>
        <v>5.1381692573402513E-2</v>
      </c>
    </row>
    <row r="150" spans="1:3" x14ac:dyDescent="0.2">
      <c r="A150" s="110">
        <v>42522</v>
      </c>
      <c r="B150" s="2">
        <v>2.5339999999999998</v>
      </c>
      <c r="C150" s="119">
        <f t="shared" si="2"/>
        <v>4.0657084188911605E-2</v>
      </c>
    </row>
    <row r="151" spans="1:3" x14ac:dyDescent="0.2">
      <c r="A151" s="110">
        <v>42552</v>
      </c>
      <c r="B151" s="2">
        <v>2.5099999999999998</v>
      </c>
      <c r="C151" s="119">
        <f t="shared" si="2"/>
        <v>-9.4711917916337901E-3</v>
      </c>
    </row>
    <row r="152" spans="1:3" x14ac:dyDescent="0.2">
      <c r="A152" s="110">
        <v>42583</v>
      </c>
      <c r="B152" s="2">
        <v>2.4420000000000002</v>
      </c>
      <c r="C152" s="119">
        <f t="shared" si="2"/>
        <v>-2.7091633466135308E-2</v>
      </c>
    </row>
    <row r="153" spans="1:3" x14ac:dyDescent="0.2">
      <c r="A153" s="110">
        <v>42614</v>
      </c>
      <c r="B153" s="2">
        <v>2.492</v>
      </c>
      <c r="C153" s="119">
        <f t="shared" si="2"/>
        <v>2.0475020475020402E-2</v>
      </c>
    </row>
    <row r="154" spans="1:3" x14ac:dyDescent="0.2">
      <c r="A154" s="110">
        <v>42644</v>
      </c>
      <c r="B154" s="2">
        <v>2.5539999999999998</v>
      </c>
      <c r="C154" s="119">
        <f t="shared" si="2"/>
        <v>2.487961476725515E-2</v>
      </c>
    </row>
    <row r="155" spans="1:3" x14ac:dyDescent="0.2">
      <c r="A155" s="110">
        <v>42675</v>
      </c>
      <c r="B155" s="2">
        <v>2.5619999999999998</v>
      </c>
      <c r="C155" s="119">
        <f t="shared" si="2"/>
        <v>3.1323414252153515E-3</v>
      </c>
    </row>
    <row r="156" spans="1:3" x14ac:dyDescent="0.2">
      <c r="A156" s="110">
        <v>42705</v>
      </c>
      <c r="B156" s="2">
        <v>2.6469999999999998</v>
      </c>
      <c r="C156" s="119">
        <f t="shared" si="2"/>
        <v>3.3177205308352838E-2</v>
      </c>
    </row>
    <row r="157" spans="1:3" x14ac:dyDescent="0.2">
      <c r="A157" s="110">
        <v>42736</v>
      </c>
      <c r="B157" s="2">
        <v>2.7890000000000001</v>
      </c>
      <c r="C157" s="119">
        <f t="shared" si="2"/>
        <v>5.3645636569701685E-2</v>
      </c>
    </row>
    <row r="158" spans="1:3" x14ac:dyDescent="0.2">
      <c r="A158" s="110">
        <v>42767</v>
      </c>
      <c r="B158" s="2">
        <v>2.7679999999999998</v>
      </c>
      <c r="C158" s="119">
        <f t="shared" si="2"/>
        <v>-7.5295804948011299E-3</v>
      </c>
    </row>
    <row r="159" spans="1:3" x14ac:dyDescent="0.2">
      <c r="A159" s="110">
        <v>42795</v>
      </c>
      <c r="B159" s="2">
        <v>2.7509999999999999</v>
      </c>
      <c r="C159" s="119">
        <f t="shared" si="2"/>
        <v>-6.1416184971097923E-3</v>
      </c>
    </row>
    <row r="160" spans="1:3" x14ac:dyDescent="0.2">
      <c r="A160" s="110">
        <v>42826</v>
      </c>
      <c r="B160" s="2">
        <v>2.7669999999999999</v>
      </c>
      <c r="C160" s="119">
        <f t="shared" si="2"/>
        <v>5.8160668847691806E-3</v>
      </c>
    </row>
    <row r="161" spans="1:3" x14ac:dyDescent="0.2">
      <c r="A161" s="110">
        <v>42856</v>
      </c>
      <c r="B161" s="2">
        <v>2.7490000000000001</v>
      </c>
      <c r="C161" s="119">
        <f t="shared" si="2"/>
        <v>-6.5052403324899876E-3</v>
      </c>
    </row>
    <row r="162" spans="1:3" x14ac:dyDescent="0.2">
      <c r="A162" s="110">
        <v>42887</v>
      </c>
      <c r="B162" s="2">
        <v>2.702</v>
      </c>
      <c r="C162" s="119">
        <f t="shared" si="2"/>
        <v>-1.7097126227719226E-2</v>
      </c>
    </row>
    <row r="163" spans="1:3" x14ac:dyDescent="0.2">
      <c r="A163" s="110">
        <v>42917</v>
      </c>
      <c r="B163" s="2">
        <v>2.6819999999999999</v>
      </c>
      <c r="C163" s="119">
        <f t="shared" si="2"/>
        <v>-7.4019245003701028E-3</v>
      </c>
    </row>
    <row r="164" spans="1:3" x14ac:dyDescent="0.2">
      <c r="A164" s="110">
        <v>42948</v>
      </c>
      <c r="B164" s="2">
        <v>2.7570000000000001</v>
      </c>
      <c r="C164" s="119">
        <f t="shared" si="2"/>
        <v>2.7964205816554878E-2</v>
      </c>
    </row>
    <row r="165" spans="1:3" x14ac:dyDescent="0.2">
      <c r="A165" s="110">
        <v>42979</v>
      </c>
      <c r="B165" s="2">
        <v>2.9129999999999998</v>
      </c>
      <c r="C165" s="119">
        <f t="shared" si="2"/>
        <v>5.6583242655059734E-2</v>
      </c>
    </row>
    <row r="166" spans="1:3" x14ac:dyDescent="0.2">
      <c r="A166" s="110">
        <v>43009</v>
      </c>
      <c r="B166" s="2">
        <v>2.9279999999999999</v>
      </c>
      <c r="C166" s="119">
        <f t="shared" si="2"/>
        <v>5.1493305870237297E-3</v>
      </c>
    </row>
    <row r="167" spans="1:3" x14ac:dyDescent="0.2">
      <c r="A167" s="110">
        <v>43040</v>
      </c>
      <c r="B167" s="2">
        <v>3.0310000000000001</v>
      </c>
      <c r="C167" s="119">
        <f t="shared" si="2"/>
        <v>3.5177595628415367E-2</v>
      </c>
    </row>
    <row r="168" spans="1:3" x14ac:dyDescent="0.2">
      <c r="A168" s="110">
        <v>43070</v>
      </c>
      <c r="B168" s="2">
        <v>3.0630000000000002</v>
      </c>
      <c r="C168" s="119">
        <f t="shared" si="2"/>
        <v>1.0557571758495555E-2</v>
      </c>
    </row>
    <row r="169" spans="1:3" x14ac:dyDescent="0.2">
      <c r="A169" s="110">
        <v>43101</v>
      </c>
      <c r="B169" s="2">
        <v>3.2410000000000001</v>
      </c>
      <c r="C169" s="119">
        <f t="shared" si="2"/>
        <v>5.8112961149200108E-2</v>
      </c>
    </row>
    <row r="170" spans="1:3" x14ac:dyDescent="0.2">
      <c r="A170" s="110">
        <v>43132</v>
      </c>
      <c r="B170" s="2">
        <v>3.29</v>
      </c>
      <c r="C170" s="119">
        <f t="shared" si="2"/>
        <v>1.5118790496760237E-2</v>
      </c>
    </row>
    <row r="171" spans="1:3" x14ac:dyDescent="0.2">
      <c r="A171" s="110">
        <v>43160</v>
      </c>
      <c r="B171" s="2">
        <v>3.22</v>
      </c>
      <c r="C171" s="119">
        <f t="shared" si="2"/>
        <v>-2.1276595744680802E-2</v>
      </c>
    </row>
    <row r="172" spans="1:3" x14ac:dyDescent="0.2">
      <c r="A172" s="110">
        <v>43191</v>
      </c>
      <c r="B172" s="2">
        <v>3.2709999999999999</v>
      </c>
      <c r="C172" s="119">
        <f t="shared" si="2"/>
        <v>1.5838509316770097E-2</v>
      </c>
    </row>
    <row r="173" spans="1:3" x14ac:dyDescent="0.2">
      <c r="A173" s="110">
        <v>43221</v>
      </c>
      <c r="B173" s="2">
        <v>3.395</v>
      </c>
      <c r="C173" s="119">
        <f t="shared" si="2"/>
        <v>3.7908896361968848E-2</v>
      </c>
    </row>
    <row r="174" spans="1:3" x14ac:dyDescent="0.2">
      <c r="A174" s="110">
        <v>43252</v>
      </c>
      <c r="B174" s="2">
        <v>3.41</v>
      </c>
      <c r="C174" s="119">
        <f t="shared" si="2"/>
        <v>4.4182621502209495E-3</v>
      </c>
    </row>
    <row r="175" spans="1:3" x14ac:dyDescent="0.2">
      <c r="A175" s="110">
        <v>43282</v>
      </c>
      <c r="B175" s="2">
        <v>3.3959999999999999</v>
      </c>
      <c r="C175" s="119">
        <f t="shared" si="2"/>
        <v>-4.1055718475073999E-3</v>
      </c>
    </row>
    <row r="176" spans="1:3" x14ac:dyDescent="0.2">
      <c r="A176" s="110">
        <v>43313</v>
      </c>
      <c r="B176" s="2">
        <v>3.3860000000000001</v>
      </c>
      <c r="C176" s="119">
        <f t="shared" si="2"/>
        <v>-2.9446407538279702E-3</v>
      </c>
    </row>
    <row r="177" spans="1:3" x14ac:dyDescent="0.2">
      <c r="A177" s="110">
        <v>43344</v>
      </c>
      <c r="B177" s="2">
        <v>3.4089999999999998</v>
      </c>
      <c r="C177" s="119">
        <f t="shared" si="2"/>
        <v>6.792675723567539E-3</v>
      </c>
    </row>
    <row r="178" spans="1:3" x14ac:dyDescent="0.2">
      <c r="A178" s="110">
        <v>43374</v>
      </c>
      <c r="B178" s="2">
        <v>3.516</v>
      </c>
      <c r="C178" s="119">
        <f t="shared" si="2"/>
        <v>3.1387503666764509E-2</v>
      </c>
    </row>
    <row r="179" spans="1:3" x14ac:dyDescent="0.2">
      <c r="A179" s="110">
        <v>43405</v>
      </c>
      <c r="B179" s="2">
        <v>3.4740000000000002</v>
      </c>
      <c r="C179" s="119">
        <f t="shared" si="2"/>
        <v>-1.1945392491467524E-2</v>
      </c>
    </row>
    <row r="180" spans="1:3" x14ac:dyDescent="0.2">
      <c r="A180" s="110">
        <v>43435</v>
      </c>
      <c r="B180" s="2">
        <v>3.34</v>
      </c>
      <c r="C180" s="119">
        <f t="shared" si="2"/>
        <v>-3.8572251007484265E-2</v>
      </c>
    </row>
    <row r="181" spans="1:3" x14ac:dyDescent="0.2">
      <c r="A181" s="110">
        <v>43466</v>
      </c>
      <c r="B181" s="2">
        <v>3.2280000000000002</v>
      </c>
      <c r="C181" s="119">
        <f t="shared" si="2"/>
        <v>-3.3532934131736428E-2</v>
      </c>
    </row>
    <row r="182" spans="1:3" x14ac:dyDescent="0.2">
      <c r="A182" s="110">
        <v>43497</v>
      </c>
      <c r="B182" s="2">
        <v>3.2490000000000001</v>
      </c>
      <c r="C182" s="119">
        <f t="shared" si="2"/>
        <v>6.5055762081784093E-3</v>
      </c>
    </row>
    <row r="183" spans="1:3" x14ac:dyDescent="0.2">
      <c r="A183" s="110">
        <v>43525</v>
      </c>
      <c r="B183" s="2">
        <v>3.31</v>
      </c>
      <c r="C183" s="119">
        <f t="shared" si="2"/>
        <v>1.8775007694675265E-2</v>
      </c>
    </row>
    <row r="184" spans="1:3" x14ac:dyDescent="0.2">
      <c r="A184" s="110">
        <v>43556</v>
      </c>
      <c r="B184" s="2">
        <v>3.3460000000000001</v>
      </c>
      <c r="C184" s="119">
        <f t="shared" si="2"/>
        <v>1.0876132930513604E-2</v>
      </c>
    </row>
    <row r="185" spans="1:3" x14ac:dyDescent="0.2">
      <c r="A185" s="110">
        <v>43586</v>
      </c>
      <c r="B185" s="2">
        <v>3.37</v>
      </c>
      <c r="C185" s="119">
        <f t="shared" si="2"/>
        <v>7.1727435744172209E-3</v>
      </c>
    </row>
    <row r="186" spans="1:3" x14ac:dyDescent="0.2">
      <c r="A186" s="110">
        <v>43617</v>
      </c>
      <c r="B186" s="2">
        <v>3.298</v>
      </c>
      <c r="C186" s="119">
        <f t="shared" si="2"/>
        <v>-2.1364985163204765E-2</v>
      </c>
    </row>
    <row r="187" spans="1:3" x14ac:dyDescent="0.2">
      <c r="A187" s="110">
        <v>43647</v>
      </c>
      <c r="B187" s="2">
        <v>3.2639999999999998</v>
      </c>
      <c r="C187" s="119">
        <f t="shared" si="2"/>
        <v>-1.030927835051554E-2</v>
      </c>
    </row>
    <row r="188" spans="1:3" x14ac:dyDescent="0.2">
      <c r="A188" s="110">
        <v>43678</v>
      </c>
      <c r="B188" s="2">
        <v>3.2080000000000002</v>
      </c>
      <c r="C188" s="119">
        <f t="shared" si="2"/>
        <v>-1.7156862745097919E-2</v>
      </c>
    </row>
    <row r="189" spans="1:3" x14ac:dyDescent="0.2">
      <c r="A189" s="110">
        <v>43709</v>
      </c>
      <c r="B189" s="2">
        <v>3.2010000000000001</v>
      </c>
      <c r="C189" s="119">
        <f t="shared" si="2"/>
        <v>-2.1820448877805849E-3</v>
      </c>
    </row>
    <row r="190" spans="1:3" x14ac:dyDescent="0.2">
      <c r="A190" s="110">
        <v>43739</v>
      </c>
      <c r="B190" s="2">
        <v>3.2330000000000001</v>
      </c>
      <c r="C190" s="119">
        <f t="shared" si="2"/>
        <v>9.9968759762574279E-3</v>
      </c>
    </row>
    <row r="191" spans="1:3" x14ac:dyDescent="0.2">
      <c r="A191" s="110">
        <v>43770</v>
      </c>
      <c r="B191" s="2">
        <v>3.246</v>
      </c>
      <c r="C191" s="119">
        <f t="shared" si="2"/>
        <v>4.0210330961954529E-3</v>
      </c>
    </row>
    <row r="192" spans="1:3" x14ac:dyDescent="0.2">
      <c r="A192" s="110">
        <v>43800</v>
      </c>
      <c r="B192" s="2">
        <v>3.2480000000000002</v>
      </c>
      <c r="C192" s="119">
        <f t="shared" si="2"/>
        <v>6.1614294516334686E-4</v>
      </c>
    </row>
    <row r="193" spans="1:3" x14ac:dyDescent="0.2">
      <c r="A193" s="110">
        <v>43831</v>
      </c>
      <c r="B193" s="2">
        <v>3.2639999999999998</v>
      </c>
      <c r="C193" s="119">
        <f t="shared" si="2"/>
        <v>4.9261083743841038E-3</v>
      </c>
    </row>
    <row r="194" spans="1:3" x14ac:dyDescent="0.2">
      <c r="A194" s="110">
        <v>43862</v>
      </c>
      <c r="B194" s="2">
        <v>3.1419999999999999</v>
      </c>
      <c r="C194" s="119">
        <f t="shared" si="2"/>
        <v>-3.7377450980392121E-2</v>
      </c>
    </row>
    <row r="195" spans="1:3" x14ac:dyDescent="0.2">
      <c r="A195" s="110">
        <v>43891</v>
      </c>
      <c r="B195" s="2">
        <v>2.9780000000000002</v>
      </c>
      <c r="C195" s="119">
        <f t="shared" ref="C195:C266" si="3">(B195-B194)/B194</f>
        <v>-5.2196053469127854E-2</v>
      </c>
    </row>
    <row r="196" spans="1:3" x14ac:dyDescent="0.2">
      <c r="A196" s="110">
        <v>43922</v>
      </c>
      <c r="B196" s="2">
        <v>2.7669999999999999</v>
      </c>
      <c r="C196" s="119">
        <f t="shared" si="3"/>
        <v>-7.0852921423774445E-2</v>
      </c>
    </row>
    <row r="197" spans="1:3" x14ac:dyDescent="0.2">
      <c r="A197" s="110">
        <v>43952</v>
      </c>
      <c r="B197" s="2">
        <v>2.6749999999999998</v>
      </c>
      <c r="C197" s="119">
        <f t="shared" si="3"/>
        <v>-3.324900614383812E-2</v>
      </c>
    </row>
    <row r="198" spans="1:3" x14ac:dyDescent="0.2">
      <c r="A198" s="110">
        <v>43983</v>
      </c>
      <c r="B198" s="2">
        <v>2.6819999999999999</v>
      </c>
      <c r="C198" s="119">
        <f t="shared" si="3"/>
        <v>2.616822429906586E-3</v>
      </c>
    </row>
    <row r="199" spans="1:3" x14ac:dyDescent="0.2">
      <c r="A199" s="110">
        <v>44013</v>
      </c>
      <c r="B199" s="2">
        <v>2.7</v>
      </c>
      <c r="C199" s="119">
        <f t="shared" si="3"/>
        <v>6.7114093959732436E-3</v>
      </c>
    </row>
    <row r="200" spans="1:3" x14ac:dyDescent="0.2">
      <c r="A200" s="110">
        <v>44044</v>
      </c>
      <c r="B200" s="2">
        <v>2.69</v>
      </c>
      <c r="C200" s="119">
        <f t="shared" si="3"/>
        <v>-3.7037037037037888E-3</v>
      </c>
    </row>
    <row r="201" spans="1:3" x14ac:dyDescent="0.2">
      <c r="A201" s="110">
        <v>44075</v>
      </c>
      <c r="B201" s="2">
        <v>2.6709999999999998</v>
      </c>
      <c r="C201" s="119">
        <f t="shared" si="3"/>
        <v>-7.0631970260223529E-3</v>
      </c>
    </row>
    <row r="202" spans="1:3" x14ac:dyDescent="0.2">
      <c r="A202" s="110">
        <v>44105</v>
      </c>
      <c r="B202" s="2">
        <v>2.6509999999999998</v>
      </c>
      <c r="C202" s="119">
        <f t="shared" si="3"/>
        <v>-7.4878322725571017E-3</v>
      </c>
    </row>
    <row r="203" spans="1:3" x14ac:dyDescent="0.2">
      <c r="A203" s="110">
        <v>44136</v>
      </c>
      <c r="B203" s="2">
        <v>2.6850000000000001</v>
      </c>
      <c r="C203" s="119">
        <f t="shared" si="3"/>
        <v>1.2825348924934083E-2</v>
      </c>
    </row>
    <row r="204" spans="1:3" x14ac:dyDescent="0.2">
      <c r="A204" s="110">
        <v>44166</v>
      </c>
      <c r="B204" s="2">
        <v>2.8170000000000002</v>
      </c>
      <c r="C204" s="119">
        <f t="shared" si="3"/>
        <v>4.9162011173184403E-2</v>
      </c>
    </row>
    <row r="205" spans="1:3" x14ac:dyDescent="0.2">
      <c r="A205" s="110">
        <v>44197</v>
      </c>
      <c r="B205" s="2">
        <v>2.9039999999999999</v>
      </c>
      <c r="C205" s="119">
        <f t="shared" si="3"/>
        <v>3.0883919062832707E-2</v>
      </c>
    </row>
    <row r="206" spans="1:3" x14ac:dyDescent="0.2">
      <c r="A206" s="110">
        <v>44228</v>
      </c>
      <c r="B206" s="2">
        <v>3.0379999999999998</v>
      </c>
      <c r="C206" s="119">
        <f t="shared" si="3"/>
        <v>4.6143250688705201E-2</v>
      </c>
    </row>
    <row r="207" spans="1:3" x14ac:dyDescent="0.2">
      <c r="A207" s="110">
        <v>44256</v>
      </c>
      <c r="B207" s="2">
        <v>3.266</v>
      </c>
      <c r="C207" s="119">
        <f t="shared" si="3"/>
        <v>7.5049374588545173E-2</v>
      </c>
    </row>
    <row r="208" spans="1:3" x14ac:dyDescent="0.2">
      <c r="A208" s="110">
        <v>44287</v>
      </c>
      <c r="B208" s="2">
        <v>3.2629999999999999</v>
      </c>
      <c r="C208" s="119">
        <f t="shared" si="3"/>
        <v>-9.1855480710352532E-4</v>
      </c>
    </row>
    <row r="209" spans="1:4" x14ac:dyDescent="0.2">
      <c r="A209" s="110">
        <v>44317</v>
      </c>
      <c r="B209" s="2">
        <v>3.367</v>
      </c>
      <c r="C209" s="119">
        <f t="shared" si="3"/>
        <v>3.187250996015939E-2</v>
      </c>
    </row>
    <row r="210" spans="1:4" x14ac:dyDescent="0.2">
      <c r="A210" s="110">
        <v>44348</v>
      </c>
      <c r="B210" s="2">
        <v>3.4380000000000002</v>
      </c>
      <c r="C210" s="119">
        <f t="shared" si="3"/>
        <v>2.1087021087021138E-2</v>
      </c>
    </row>
    <row r="211" spans="1:4" x14ac:dyDescent="0.2">
      <c r="A211" s="110">
        <v>44378</v>
      </c>
      <c r="B211" s="2">
        <v>3.476</v>
      </c>
      <c r="C211" s="119">
        <f t="shared" si="3"/>
        <v>1.105293775450838E-2</v>
      </c>
    </row>
    <row r="212" spans="1:4" x14ac:dyDescent="0.2">
      <c r="A212" s="110">
        <v>44409</v>
      </c>
      <c r="B212" s="2">
        <v>3.484</v>
      </c>
      <c r="C212" s="119">
        <f t="shared" si="3"/>
        <v>2.3014959723820505E-3</v>
      </c>
    </row>
    <row r="213" spans="1:4" x14ac:dyDescent="0.2">
      <c r="A213" s="110">
        <v>44440</v>
      </c>
      <c r="B213" s="2">
        <v>3.4950000000000001</v>
      </c>
      <c r="C213" s="119">
        <f t="shared" si="3"/>
        <v>3.157290470723341E-3</v>
      </c>
    </row>
    <row r="214" spans="1:4" x14ac:dyDescent="0.2">
      <c r="A214" s="110">
        <v>44470</v>
      </c>
      <c r="B214" s="2">
        <v>3.73</v>
      </c>
      <c r="C214" s="119">
        <f t="shared" si="3"/>
        <v>6.7238912732474926E-2</v>
      </c>
    </row>
    <row r="215" spans="1:4" x14ac:dyDescent="0.2">
      <c r="A215" s="110">
        <v>44501</v>
      </c>
      <c r="B215" s="2">
        <v>3.8530000000000002</v>
      </c>
      <c r="C215" s="119">
        <f t="shared" si="3"/>
        <v>3.297587131367298E-2</v>
      </c>
    </row>
    <row r="216" spans="1:4" x14ac:dyDescent="0.2">
      <c r="A216" s="110">
        <v>44531</v>
      </c>
      <c r="B216" s="2">
        <v>3.802</v>
      </c>
      <c r="C216" s="119">
        <f t="shared" si="3"/>
        <v>-1.3236439138333805E-2</v>
      </c>
    </row>
    <row r="217" spans="1:4" x14ac:dyDescent="0.2">
      <c r="A217" s="110">
        <v>44562</v>
      </c>
      <c r="B217" s="2">
        <v>3.88</v>
      </c>
      <c r="C217" s="119">
        <f t="shared" si="3"/>
        <v>2.0515518148342939E-2</v>
      </c>
    </row>
    <row r="218" spans="1:4" x14ac:dyDescent="0.2">
      <c r="A218" s="110">
        <v>44593</v>
      </c>
      <c r="B218" s="2">
        <v>4.2240000000000002</v>
      </c>
      <c r="C218" s="119">
        <f t="shared" si="3"/>
        <v>8.8659793814433077E-2</v>
      </c>
    </row>
    <row r="219" spans="1:4" x14ac:dyDescent="0.2">
      <c r="A219" s="110">
        <v>44621</v>
      </c>
      <c r="B219" s="2">
        <v>5.3179999999999996</v>
      </c>
      <c r="C219" s="120">
        <f t="shared" si="3"/>
        <v>0.25899621212121199</v>
      </c>
    </row>
    <row r="220" spans="1:4" x14ac:dyDescent="0.2">
      <c r="A220" s="110">
        <v>44652</v>
      </c>
      <c r="B220" s="2">
        <v>5.3470000000000004</v>
      </c>
      <c r="C220" s="119">
        <f t="shared" si="3"/>
        <v>5.4531778864236186E-3</v>
      </c>
    </row>
    <row r="221" spans="1:4" x14ac:dyDescent="0.2">
      <c r="A221" s="110">
        <v>44682</v>
      </c>
      <c r="B221" s="2">
        <v>6.2619999999999996</v>
      </c>
      <c r="C221" s="119">
        <f t="shared" si="3"/>
        <v>0.17112399476341858</v>
      </c>
      <c r="D221" t="s">
        <v>93</v>
      </c>
    </row>
    <row r="222" spans="1:4" x14ac:dyDescent="0.2">
      <c r="A222" s="110">
        <v>44713</v>
      </c>
      <c r="B222" s="2">
        <v>6.117</v>
      </c>
      <c r="C222" s="119">
        <f t="shared" si="3"/>
        <v>-2.3155541360587607E-2</v>
      </c>
    </row>
    <row r="223" spans="1:4" x14ac:dyDescent="0.2">
      <c r="A223" s="110">
        <v>44743</v>
      </c>
      <c r="B223" s="2">
        <v>5.7969999999999997</v>
      </c>
      <c r="C223" s="119">
        <f t="shared" si="3"/>
        <v>-5.2313225437305919E-2</v>
      </c>
    </row>
    <row r="224" spans="1:4" x14ac:dyDescent="0.2">
      <c r="A224" s="110">
        <v>44774</v>
      </c>
      <c r="B224" s="2">
        <v>5.327</v>
      </c>
      <c r="C224" s="119">
        <f t="shared" si="3"/>
        <v>-8.107641883732962E-2</v>
      </c>
    </row>
    <row r="225" spans="1:3" x14ac:dyDescent="0.2">
      <c r="A225" s="110">
        <v>44805</v>
      </c>
      <c r="B225" s="2">
        <v>5.1189999999999998</v>
      </c>
      <c r="C225" s="119">
        <f t="shared" si="3"/>
        <v>-3.9046367561479292E-2</v>
      </c>
    </row>
    <row r="226" spans="1:3" x14ac:dyDescent="0.2">
      <c r="A226" s="110">
        <v>44835</v>
      </c>
      <c r="B226" s="2">
        <v>5.5490000000000004</v>
      </c>
      <c r="C226" s="119">
        <f t="shared" si="3"/>
        <v>8.4000781402617825E-2</v>
      </c>
    </row>
    <row r="227" spans="1:3" x14ac:dyDescent="0.2">
      <c r="A227" s="110">
        <v>44866</v>
      </c>
      <c r="B227" s="2">
        <v>5.9459999999999997</v>
      </c>
      <c r="C227" s="119">
        <f t="shared" si="3"/>
        <v>7.1544422418453657E-2</v>
      </c>
    </row>
    <row r="228" spans="1:3" x14ac:dyDescent="0.2">
      <c r="A228" s="110">
        <v>44896</v>
      </c>
      <c r="B228" s="2">
        <v>5.4589999999999996</v>
      </c>
      <c r="C228" s="119">
        <f t="shared" si="3"/>
        <v>-8.1903800874537525E-2</v>
      </c>
    </row>
    <row r="229" spans="1:3" x14ac:dyDescent="0.2">
      <c r="A229" s="110">
        <v>44927</v>
      </c>
      <c r="B229" s="2">
        <v>5.1210000000000004</v>
      </c>
      <c r="C229" s="119">
        <f t="shared" si="3"/>
        <v>-6.1916101850155565E-2</v>
      </c>
    </row>
    <row r="230" spans="1:3" x14ac:dyDescent="0.2">
      <c r="A230" s="110">
        <v>44958</v>
      </c>
      <c r="B230" s="2">
        <v>4.8970000000000002</v>
      </c>
      <c r="C230" s="119">
        <f t="shared" si="3"/>
        <v>-4.374145674672919E-2</v>
      </c>
    </row>
    <row r="231" spans="1:3" x14ac:dyDescent="0.2">
      <c r="A231" s="110">
        <v>44986</v>
      </c>
      <c r="B231" s="2">
        <v>4.6589999999999998</v>
      </c>
      <c r="C231" s="119">
        <f t="shared" si="3"/>
        <v>-4.8601184398611483E-2</v>
      </c>
    </row>
    <row r="232" spans="1:3" x14ac:dyDescent="0.2">
      <c r="A232" s="110">
        <v>45017</v>
      </c>
      <c r="B232" s="2">
        <v>4.4850000000000003</v>
      </c>
      <c r="C232" s="119">
        <f t="shared" si="3"/>
        <v>-3.7347070186735241E-2</v>
      </c>
    </row>
    <row r="233" spans="1:3" x14ac:dyDescent="0.2">
      <c r="A233" s="110">
        <v>45047</v>
      </c>
      <c r="B233" s="2">
        <v>4.2510000000000003</v>
      </c>
      <c r="C233" s="119">
        <f t="shared" si="3"/>
        <v>-5.2173913043478251E-2</v>
      </c>
    </row>
    <row r="234" spans="1:3" x14ac:dyDescent="0.2">
      <c r="A234" s="110">
        <v>45078</v>
      </c>
      <c r="B234" s="2">
        <v>4.1319999999999997</v>
      </c>
      <c r="C234" s="119">
        <f t="shared" si="3"/>
        <v>-2.7993413314514385E-2</v>
      </c>
    </row>
    <row r="235" spans="1:3" x14ac:dyDescent="0.2">
      <c r="A235" s="110">
        <v>45108</v>
      </c>
      <c r="B235" s="2">
        <v>4.1360000000000001</v>
      </c>
      <c r="C235" s="119">
        <f t="shared" si="3"/>
        <v>9.6805421103592646E-4</v>
      </c>
    </row>
    <row r="236" spans="1:3" x14ac:dyDescent="0.2">
      <c r="A236" s="110">
        <v>45139</v>
      </c>
      <c r="B236" s="2">
        <v>4.516</v>
      </c>
      <c r="C236" s="119">
        <f t="shared" si="3"/>
        <v>9.1876208897485462E-2</v>
      </c>
    </row>
    <row r="237" spans="1:3" x14ac:dyDescent="0.2">
      <c r="A237" s="110">
        <v>45170</v>
      </c>
      <c r="B237" s="2">
        <v>4.6970000000000001</v>
      </c>
      <c r="C237" s="119">
        <f t="shared" si="3"/>
        <v>4.0079716563330391E-2</v>
      </c>
    </row>
    <row r="238" spans="1:3" x14ac:dyDescent="0.2">
      <c r="A238" s="110">
        <v>45200</v>
      </c>
      <c r="B238" s="2">
        <v>4.6909999999999998</v>
      </c>
      <c r="C238" s="119">
        <f t="shared" si="3"/>
        <v>-1.2774111134767356E-3</v>
      </c>
    </row>
    <row r="239" spans="1:3" x14ac:dyDescent="0.2">
      <c r="A239" s="110">
        <v>45231</v>
      </c>
      <c r="B239" s="2">
        <v>4.5140000000000002</v>
      </c>
      <c r="C239" s="119">
        <f t="shared" si="3"/>
        <v>-3.7731826902579327E-2</v>
      </c>
    </row>
    <row r="240" spans="1:3" x14ac:dyDescent="0.2">
      <c r="A240" s="110">
        <v>45261</v>
      </c>
      <c r="B240" s="2">
        <v>4.3810000000000002</v>
      </c>
      <c r="C240" s="119">
        <f t="shared" si="3"/>
        <v>-2.9463890119627825E-2</v>
      </c>
    </row>
    <row r="241" spans="1:3" x14ac:dyDescent="0.2">
      <c r="A241" s="110">
        <v>45292</v>
      </c>
      <c r="B241" s="2">
        <v>4.2519999999999998</v>
      </c>
      <c r="C241" s="119">
        <f t="shared" si="3"/>
        <v>-2.9445332115955361E-2</v>
      </c>
    </row>
    <row r="242" spans="1:3" x14ac:dyDescent="0.2">
      <c r="A242" s="110">
        <v>45323</v>
      </c>
      <c r="B242" s="2">
        <v>4.3179999999999996</v>
      </c>
      <c r="C242" s="119">
        <f t="shared" si="3"/>
        <v>1.552210724365001E-2</v>
      </c>
    </row>
    <row r="243" spans="1:3" x14ac:dyDescent="0.2">
      <c r="A243" s="110">
        <v>45352</v>
      </c>
      <c r="B243" s="2">
        <v>4.3040000000000003</v>
      </c>
      <c r="C243" s="119">
        <f t="shared" si="3"/>
        <v>-3.2422417786010533E-3</v>
      </c>
    </row>
    <row r="244" spans="1:3" x14ac:dyDescent="0.2">
      <c r="A244" s="110">
        <v>45383</v>
      </c>
      <c r="B244" s="2">
        <v>4.2549999999999999</v>
      </c>
      <c r="C244" s="119">
        <f t="shared" si="3"/>
        <v>-1.1384758364312355E-2</v>
      </c>
    </row>
    <row r="245" spans="1:3" x14ac:dyDescent="0.2">
      <c r="A245" s="110">
        <v>45413</v>
      </c>
      <c r="B245" s="2">
        <v>4.1500000000000004</v>
      </c>
      <c r="C245" s="119">
        <f t="shared" si="3"/>
        <v>-2.4676850763807177E-2</v>
      </c>
    </row>
    <row r="246" spans="1:3" x14ac:dyDescent="0.2">
      <c r="A246" s="110">
        <v>45444</v>
      </c>
      <c r="B246" s="2">
        <v>4.0529999999999999</v>
      </c>
      <c r="C246" s="119">
        <f t="shared" si="3"/>
        <v>-2.3373493975903714E-2</v>
      </c>
    </row>
    <row r="247" spans="1:3" x14ac:dyDescent="0.2">
      <c r="A247" s="110">
        <v>45474</v>
      </c>
      <c r="B247" s="2">
        <v>4.0640000000000001</v>
      </c>
      <c r="C247" s="119">
        <f t="shared" si="3"/>
        <v>2.7140389834690651E-3</v>
      </c>
    </row>
    <row r="248" spans="1:3" x14ac:dyDescent="0.2">
      <c r="A248" s="110">
        <v>45505</v>
      </c>
      <c r="B248" s="2">
        <v>3.952</v>
      </c>
      <c r="C248" s="119">
        <f t="shared" si="3"/>
        <v>-2.755905511811026E-2</v>
      </c>
    </row>
    <row r="249" spans="1:3" x14ac:dyDescent="0.2">
      <c r="A249" s="110">
        <v>45536</v>
      </c>
      <c r="B249" s="2">
        <v>3.8359999999999999</v>
      </c>
      <c r="C249" s="119">
        <f t="shared" si="3"/>
        <v>-2.93522267206478E-2</v>
      </c>
    </row>
    <row r="250" spans="1:3" x14ac:dyDescent="0.2">
      <c r="A250" s="110">
        <v>45566</v>
      </c>
      <c r="B250" s="2">
        <v>3.8260000000000001</v>
      </c>
      <c r="C250" s="119">
        <f t="shared" si="3"/>
        <v>-2.6068821689259089E-3</v>
      </c>
    </row>
    <row r="251" spans="1:3" x14ac:dyDescent="0.2">
      <c r="A251" s="110">
        <v>45597</v>
      </c>
      <c r="B251" s="2">
        <v>3.79</v>
      </c>
      <c r="C251" s="119">
        <f t="shared" si="3"/>
        <v>-9.4093047569263014E-3</v>
      </c>
    </row>
    <row r="252" spans="1:3" x14ac:dyDescent="0.2">
      <c r="A252" s="110">
        <v>45627</v>
      </c>
      <c r="B252" s="2">
        <v>3.7679999999999998</v>
      </c>
      <c r="C252" s="119">
        <f t="shared" si="3"/>
        <v>-5.8047493403694571E-3</v>
      </c>
    </row>
    <row r="253" spans="1:3" x14ac:dyDescent="0.2">
      <c r="A253" s="110">
        <v>45658</v>
      </c>
      <c r="B253" s="2">
        <v>3.9119999999999999</v>
      </c>
      <c r="C253" s="119">
        <f t="shared" si="3"/>
        <v>3.8216560509554173E-2</v>
      </c>
    </row>
    <row r="254" spans="1:3" x14ac:dyDescent="0.2">
      <c r="A254" s="110">
        <v>45689</v>
      </c>
      <c r="B254" s="2">
        <v>3.976</v>
      </c>
      <c r="C254" s="119">
        <f t="shared" si="3"/>
        <v>1.6359918200409013E-2</v>
      </c>
    </row>
    <row r="255" spans="1:3" x14ac:dyDescent="0.2">
      <c r="A255" s="110">
        <v>45717</v>
      </c>
      <c r="B255" s="2">
        <v>3.8889999999999998</v>
      </c>
      <c r="C255" s="119">
        <f t="shared" si="3"/>
        <v>-2.1881287726358195E-2</v>
      </c>
    </row>
    <row r="256" spans="1:3" x14ac:dyDescent="0.2">
      <c r="A256" s="110">
        <v>45748</v>
      </c>
      <c r="B256" s="2">
        <v>3.8410000000000002</v>
      </c>
      <c r="C256" s="119">
        <f t="shared" si="3"/>
        <v>-1.2342504499871329E-2</v>
      </c>
    </row>
    <row r="257" spans="1:3" x14ac:dyDescent="0.2">
      <c r="A257" s="110">
        <v>45778</v>
      </c>
      <c r="B257" s="2">
        <v>3.7909999999999999</v>
      </c>
      <c r="C257" s="119">
        <f t="shared" si="3"/>
        <v>-1.3017443374121392E-2</v>
      </c>
    </row>
    <row r="258" spans="1:3" x14ac:dyDescent="0.2">
      <c r="A258" s="110">
        <v>45809</v>
      </c>
      <c r="B258" s="2">
        <v>3.8340000000000001</v>
      </c>
      <c r="C258" s="119">
        <f t="shared" si="3"/>
        <v>1.1342653653389647E-2</v>
      </c>
    </row>
    <row r="259" spans="1:3" x14ac:dyDescent="0.2">
      <c r="A259" s="110">
        <v>45839</v>
      </c>
      <c r="B259" s="2">
        <v>3.952</v>
      </c>
      <c r="C259" s="119">
        <f t="shared" si="3"/>
        <v>3.0777256129368775E-2</v>
      </c>
    </row>
    <row r="260" spans="1:3" x14ac:dyDescent="0.2">
      <c r="A260" s="110">
        <v>45870</v>
      </c>
      <c r="B260" s="2">
        <v>3.931</v>
      </c>
      <c r="C260" s="119">
        <f t="shared" si="3"/>
        <v>-5.3137651821862112E-3</v>
      </c>
    </row>
    <row r="261" spans="1:3" x14ac:dyDescent="0.2">
      <c r="A261" s="110">
        <v>45901</v>
      </c>
      <c r="B261" s="2">
        <v>3.9159999999999999</v>
      </c>
      <c r="C261" s="119">
        <f t="shared" si="3"/>
        <v>-3.8158229458153457E-3</v>
      </c>
    </row>
    <row r="262" spans="1:3" x14ac:dyDescent="0.2">
      <c r="A262" s="110">
        <v>45931</v>
      </c>
      <c r="B262" s="2">
        <v>3.8809999999999998</v>
      </c>
      <c r="C262" s="119">
        <f t="shared" si="3"/>
        <v>-8.9376915219612219E-3</v>
      </c>
    </row>
    <row r="263" spans="1:3" x14ac:dyDescent="0.2">
      <c r="A263" s="110">
        <v>45962</v>
      </c>
      <c r="B263" s="2">
        <v>3.968</v>
      </c>
      <c r="C263" s="119">
        <f t="shared" si="3"/>
        <v>2.2416902860087656E-2</v>
      </c>
    </row>
    <row r="264" spans="1:3" x14ac:dyDescent="0.2">
      <c r="A264" s="110">
        <v>45992</v>
      </c>
      <c r="B264" s="2">
        <v>3.9279999999999999</v>
      </c>
      <c r="C264" s="119">
        <f t="shared" si="3"/>
        <v>-1.0080645161290331E-2</v>
      </c>
    </row>
    <row r="265" spans="1:3" x14ac:dyDescent="0.2">
      <c r="A265" s="110">
        <v>46023</v>
      </c>
      <c r="B265" s="2">
        <v>3.8620000000000001</v>
      </c>
      <c r="C265" s="119">
        <f t="shared" si="3"/>
        <v>-1.6802443991853318E-2</v>
      </c>
    </row>
    <row r="266" spans="1:3" x14ac:dyDescent="0.2">
      <c r="A266" s="110">
        <v>46054</v>
      </c>
      <c r="B266" s="2">
        <v>4.0359999999999996</v>
      </c>
      <c r="C266" s="119">
        <f t="shared" si="3"/>
        <v>4.5054375970999351E-2</v>
      </c>
    </row>
    <row r="267" spans="1:3" x14ac:dyDescent="0.2">
      <c r="A267" s="110">
        <v>46082</v>
      </c>
      <c r="B267" s="2">
        <v>5.1440000000000001</v>
      </c>
      <c r="C267" s="119">
        <f>(B267-B266)/B266</f>
        <v>0.27452923686818648</v>
      </c>
    </row>
    <row r="268" spans="1:3" x14ac:dyDescent="0.2">
      <c r="A268" s="110">
        <v>46113</v>
      </c>
      <c r="B268" s="187">
        <v>5.9359999999999999</v>
      </c>
      <c r="C268" s="119">
        <f>(B268-B267)/B267</f>
        <v>0.1539657853810264</v>
      </c>
    </row>
  </sheetData>
  <pageMargins left="0.7" right="0.7" top="0.75" bottom="0.75" header="0.3" footer="0.3"/>
  <pageSetup orientation="portrait"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36"/>
  <sheetViews>
    <sheetView showGridLines="0" workbookViewId="0">
      <selection activeCell="T5" sqref="T5:V5"/>
    </sheetView>
  </sheetViews>
  <sheetFormatPr defaultRowHeight="12.75" x14ac:dyDescent="0.2"/>
  <cols>
    <col min="1" max="1" width="2.83203125" customWidth="1"/>
    <col min="2" max="2" width="2.6640625" customWidth="1"/>
    <col min="3" max="3" width="2.5" customWidth="1"/>
    <col min="4" max="4" width="9.83203125" customWidth="1"/>
    <col min="5" max="5" width="15.33203125" customWidth="1"/>
    <col min="6" max="6" width="9.83203125" customWidth="1"/>
    <col min="7" max="12" width="3.83203125" customWidth="1"/>
    <col min="13" max="13" width="4" customWidth="1"/>
    <col min="14" max="14" width="3.6640625" customWidth="1"/>
    <col min="15" max="15" width="3.33203125" customWidth="1"/>
    <col min="16" max="16" width="14" customWidth="1"/>
    <col min="17" max="19" width="5.83203125" customWidth="1"/>
    <col min="20" max="20" width="7" customWidth="1"/>
    <col min="21" max="21" width="6.6640625" customWidth="1"/>
    <col min="22" max="22" width="5.33203125" customWidth="1"/>
    <col min="23" max="23" width="13.6640625" customWidth="1"/>
  </cols>
  <sheetData>
    <row r="1" spans="1:26" s="39" customFormat="1" ht="20.25" customHeight="1" x14ac:dyDescent="0.2">
      <c r="A1" s="57" t="s">
        <v>61</v>
      </c>
      <c r="B1" s="57"/>
      <c r="C1" s="57"/>
      <c r="E1" s="57"/>
      <c r="F1" s="57"/>
      <c r="G1" s="57"/>
      <c r="H1" s="57"/>
      <c r="I1" s="57"/>
      <c r="J1" s="57"/>
      <c r="K1" s="57"/>
      <c r="L1" s="57"/>
      <c r="M1" s="57"/>
      <c r="N1" s="57"/>
      <c r="O1" s="57"/>
      <c r="P1" s="57"/>
      <c r="Q1" s="57"/>
      <c r="R1" s="57"/>
      <c r="S1" s="57"/>
      <c r="T1" s="57"/>
      <c r="U1" s="57"/>
      <c r="V1" s="57"/>
      <c r="W1" s="38"/>
      <c r="X1" s="38"/>
      <c r="Y1" s="38"/>
      <c r="Z1" s="38"/>
    </row>
    <row r="2" spans="1:26" s="39" customFormat="1" ht="30" customHeight="1" x14ac:dyDescent="0.2">
      <c r="A2" s="155" t="s">
        <v>63</v>
      </c>
      <c r="B2" s="156"/>
      <c r="C2" s="157"/>
      <c r="D2" s="175" t="s">
        <v>60</v>
      </c>
      <c r="E2" s="176"/>
      <c r="F2" s="176"/>
      <c r="G2" s="176"/>
      <c r="H2" s="176"/>
      <c r="I2" s="177"/>
      <c r="J2" s="164" t="s">
        <v>54</v>
      </c>
      <c r="K2" s="165"/>
      <c r="L2" s="166"/>
      <c r="M2" s="164" t="s">
        <v>66</v>
      </c>
      <c r="N2" s="165"/>
      <c r="O2" s="166"/>
      <c r="P2" s="40" t="s">
        <v>53</v>
      </c>
      <c r="Q2" s="183" t="s">
        <v>57</v>
      </c>
      <c r="R2" s="183"/>
      <c r="S2" s="183"/>
      <c r="T2" s="184" t="s">
        <v>58</v>
      </c>
      <c r="U2" s="184"/>
      <c r="V2" s="184"/>
      <c r="W2" s="70" t="s">
        <v>65</v>
      </c>
      <c r="X2" s="55" t="s">
        <v>58</v>
      </c>
      <c r="Y2" s="53"/>
      <c r="Z2" s="38"/>
    </row>
    <row r="3" spans="1:26" s="39" customFormat="1" x14ac:dyDescent="0.2">
      <c r="A3" s="167">
        <v>5006</v>
      </c>
      <c r="B3" s="168"/>
      <c r="C3" s="169"/>
      <c r="D3" s="170" t="s">
        <v>68</v>
      </c>
      <c r="E3" s="171"/>
      <c r="F3" s="171"/>
      <c r="G3" s="171"/>
      <c r="H3" s="171"/>
      <c r="I3" s="172"/>
      <c r="J3" s="149">
        <v>6</v>
      </c>
      <c r="K3" s="149"/>
      <c r="L3" s="149"/>
      <c r="M3" s="149">
        <v>1122</v>
      </c>
      <c r="N3" s="149"/>
      <c r="O3" s="149"/>
      <c r="P3" s="41">
        <f t="shared" ref="P3:P13" si="0">IF(A3="","",IF(X3&gt;0,"",IF(W3&gt;0,W3*27,M3*9*J3/12)))</f>
        <v>5049</v>
      </c>
      <c r="Q3" s="131">
        <v>125</v>
      </c>
      <c r="R3" s="132"/>
      <c r="S3" s="133"/>
      <c r="T3" s="147">
        <f t="shared" ref="T3:T12" si="1">IF(A3="","",IF(X3&gt;0,X3,IF(W3&gt;0,(W3*27)*Q3/2000,P3*Q3/2000)))</f>
        <v>315.5625</v>
      </c>
      <c r="U3" s="147"/>
      <c r="V3" s="147"/>
      <c r="W3" s="54"/>
      <c r="X3" s="56"/>
      <c r="Y3" s="38"/>
      <c r="Z3" s="38"/>
    </row>
    <row r="4" spans="1:26" s="39" customFormat="1" x14ac:dyDescent="0.2">
      <c r="A4" s="167">
        <v>5007</v>
      </c>
      <c r="B4" s="168"/>
      <c r="C4" s="169"/>
      <c r="D4" s="170" t="s">
        <v>69</v>
      </c>
      <c r="E4" s="171"/>
      <c r="F4" s="171"/>
      <c r="G4" s="171"/>
      <c r="H4" s="171"/>
      <c r="I4" s="172"/>
      <c r="J4" s="149">
        <v>3</v>
      </c>
      <c r="K4" s="149"/>
      <c r="L4" s="149"/>
      <c r="M4" s="149">
        <v>567</v>
      </c>
      <c r="N4" s="149"/>
      <c r="O4" s="149"/>
      <c r="P4" s="41">
        <f t="shared" si="0"/>
        <v>1275.75</v>
      </c>
      <c r="Q4" s="131">
        <v>125</v>
      </c>
      <c r="R4" s="132"/>
      <c r="S4" s="133"/>
      <c r="T4" s="147">
        <f t="shared" si="1"/>
        <v>79.734375</v>
      </c>
      <c r="U4" s="147"/>
      <c r="V4" s="147"/>
      <c r="W4" s="54"/>
      <c r="X4" s="56"/>
      <c r="Y4" s="38"/>
      <c r="Z4" s="38"/>
    </row>
    <row r="5" spans="1:26" s="39" customFormat="1" x14ac:dyDescent="0.2">
      <c r="A5" s="167">
        <v>5031</v>
      </c>
      <c r="B5" s="168"/>
      <c r="C5" s="169"/>
      <c r="D5" s="170" t="s">
        <v>71</v>
      </c>
      <c r="E5" s="171"/>
      <c r="F5" s="171"/>
      <c r="G5" s="171"/>
      <c r="H5" s="171"/>
      <c r="I5" s="172"/>
      <c r="J5" s="149"/>
      <c r="K5" s="149"/>
      <c r="L5" s="149"/>
      <c r="M5" s="149"/>
      <c r="N5" s="149"/>
      <c r="O5" s="149"/>
      <c r="P5" s="41">
        <f t="shared" si="0"/>
        <v>39150</v>
      </c>
      <c r="Q5" s="131">
        <v>125</v>
      </c>
      <c r="R5" s="132"/>
      <c r="S5" s="133"/>
      <c r="T5" s="147">
        <f t="shared" si="1"/>
        <v>2446.875</v>
      </c>
      <c r="U5" s="147"/>
      <c r="V5" s="147"/>
      <c r="W5" s="54">
        <v>1450</v>
      </c>
      <c r="X5" s="56"/>
      <c r="Y5" s="38"/>
      <c r="Z5" s="38"/>
    </row>
    <row r="6" spans="1:26" s="39" customFormat="1" x14ac:dyDescent="0.2">
      <c r="A6" s="167">
        <v>5002</v>
      </c>
      <c r="B6" s="168"/>
      <c r="C6" s="169"/>
      <c r="D6" s="170" t="s">
        <v>72</v>
      </c>
      <c r="E6" s="171"/>
      <c r="F6" s="171"/>
      <c r="G6" s="171"/>
      <c r="H6" s="171"/>
      <c r="I6" s="172"/>
      <c r="J6" s="149">
        <v>8</v>
      </c>
      <c r="K6" s="149"/>
      <c r="L6" s="149"/>
      <c r="M6" s="149">
        <v>200</v>
      </c>
      <c r="N6" s="149"/>
      <c r="O6" s="149"/>
      <c r="P6" s="41">
        <f t="shared" si="0"/>
        <v>1200</v>
      </c>
      <c r="Q6" s="131">
        <v>148</v>
      </c>
      <c r="R6" s="132"/>
      <c r="S6" s="133"/>
      <c r="T6" s="147">
        <f t="shared" si="1"/>
        <v>88.8</v>
      </c>
      <c r="U6" s="147"/>
      <c r="V6" s="147"/>
      <c r="W6" s="54"/>
      <c r="X6" s="56"/>
      <c r="Y6" s="38"/>
      <c r="Z6" s="38"/>
    </row>
    <row r="7" spans="1:26" s="39" customFormat="1" x14ac:dyDescent="0.2">
      <c r="A7" s="167"/>
      <c r="B7" s="168"/>
      <c r="C7" s="169"/>
      <c r="D7" s="170"/>
      <c r="E7" s="171"/>
      <c r="F7" s="171"/>
      <c r="G7" s="171"/>
      <c r="H7" s="171"/>
      <c r="I7" s="172"/>
      <c r="J7" s="149"/>
      <c r="K7" s="149"/>
      <c r="L7" s="149"/>
      <c r="M7" s="149"/>
      <c r="N7" s="149"/>
      <c r="O7" s="149"/>
      <c r="P7" s="41" t="str">
        <f t="shared" si="0"/>
        <v/>
      </c>
      <c r="Q7" s="131"/>
      <c r="R7" s="132"/>
      <c r="S7" s="133"/>
      <c r="T7" s="147" t="str">
        <f t="shared" si="1"/>
        <v/>
      </c>
      <c r="U7" s="147"/>
      <c r="V7" s="147"/>
      <c r="W7" s="54"/>
      <c r="X7" s="56"/>
      <c r="Y7" s="38"/>
      <c r="Z7" s="38"/>
    </row>
    <row r="8" spans="1:26" s="39" customFormat="1" x14ac:dyDescent="0.2">
      <c r="A8" s="167"/>
      <c r="B8" s="168"/>
      <c r="C8" s="169"/>
      <c r="D8" s="170"/>
      <c r="E8" s="171"/>
      <c r="F8" s="171"/>
      <c r="G8" s="171"/>
      <c r="H8" s="171"/>
      <c r="I8" s="172"/>
      <c r="J8" s="149"/>
      <c r="K8" s="149"/>
      <c r="L8" s="149"/>
      <c r="M8" s="149"/>
      <c r="N8" s="149"/>
      <c r="O8" s="149"/>
      <c r="P8" s="41" t="str">
        <f t="shared" si="0"/>
        <v/>
      </c>
      <c r="Q8" s="131"/>
      <c r="R8" s="132"/>
      <c r="S8" s="133"/>
      <c r="T8" s="147" t="str">
        <f t="shared" si="1"/>
        <v/>
      </c>
      <c r="U8" s="147"/>
      <c r="V8" s="147"/>
      <c r="W8" s="54"/>
      <c r="X8" s="56"/>
      <c r="Y8" s="38"/>
      <c r="Z8" s="38"/>
    </row>
    <row r="9" spans="1:26" s="39" customFormat="1" x14ac:dyDescent="0.2">
      <c r="A9" s="167"/>
      <c r="B9" s="168"/>
      <c r="C9" s="169"/>
      <c r="D9" s="170"/>
      <c r="E9" s="171"/>
      <c r="F9" s="171"/>
      <c r="G9" s="171"/>
      <c r="H9" s="171"/>
      <c r="I9" s="172"/>
      <c r="J9" s="149"/>
      <c r="K9" s="149"/>
      <c r="L9" s="149"/>
      <c r="M9" s="149"/>
      <c r="N9" s="149"/>
      <c r="O9" s="149"/>
      <c r="P9" s="41" t="str">
        <f t="shared" si="0"/>
        <v/>
      </c>
      <c r="Q9" s="131"/>
      <c r="R9" s="132"/>
      <c r="S9" s="133"/>
      <c r="T9" s="147" t="str">
        <f t="shared" si="1"/>
        <v/>
      </c>
      <c r="U9" s="147"/>
      <c r="V9" s="147"/>
      <c r="W9" s="54"/>
      <c r="X9" s="56"/>
      <c r="Y9" s="38"/>
      <c r="Z9" s="38"/>
    </row>
    <row r="10" spans="1:26" s="39" customFormat="1" x14ac:dyDescent="0.2">
      <c r="A10" s="167"/>
      <c r="B10" s="168"/>
      <c r="C10" s="169"/>
      <c r="D10" s="170"/>
      <c r="E10" s="171"/>
      <c r="F10" s="171"/>
      <c r="G10" s="171"/>
      <c r="H10" s="171"/>
      <c r="I10" s="172"/>
      <c r="J10" s="149"/>
      <c r="K10" s="149"/>
      <c r="L10" s="149"/>
      <c r="M10" s="149"/>
      <c r="N10" s="149"/>
      <c r="O10" s="149"/>
      <c r="P10" s="41" t="str">
        <f t="shared" si="0"/>
        <v/>
      </c>
      <c r="Q10" s="131"/>
      <c r="R10" s="132"/>
      <c r="S10" s="133"/>
      <c r="T10" s="147" t="str">
        <f t="shared" si="1"/>
        <v/>
      </c>
      <c r="U10" s="147"/>
      <c r="V10" s="147"/>
      <c r="W10" s="54"/>
      <c r="X10" s="56"/>
      <c r="Y10" s="38"/>
      <c r="Z10" s="38"/>
    </row>
    <row r="11" spans="1:26" s="39" customFormat="1" x14ac:dyDescent="0.2">
      <c r="A11" s="167"/>
      <c r="B11" s="168"/>
      <c r="C11" s="169"/>
      <c r="D11" s="170"/>
      <c r="E11" s="171"/>
      <c r="F11" s="171"/>
      <c r="G11" s="171"/>
      <c r="H11" s="171"/>
      <c r="I11" s="172"/>
      <c r="J11" s="149"/>
      <c r="K11" s="149"/>
      <c r="L11" s="149"/>
      <c r="M11" s="149"/>
      <c r="N11" s="149"/>
      <c r="O11" s="149"/>
      <c r="P11" s="41" t="str">
        <f t="shared" si="0"/>
        <v/>
      </c>
      <c r="Q11" s="131"/>
      <c r="R11" s="132"/>
      <c r="S11" s="133"/>
      <c r="T11" s="147" t="str">
        <f t="shared" si="1"/>
        <v/>
      </c>
      <c r="U11" s="147"/>
      <c r="V11" s="147"/>
      <c r="W11" s="54"/>
      <c r="X11" s="56"/>
      <c r="Y11" s="38"/>
      <c r="Z11" s="38"/>
    </row>
    <row r="12" spans="1:26" s="39" customFormat="1" x14ac:dyDescent="0.2">
      <c r="A12" s="167"/>
      <c r="B12" s="168"/>
      <c r="C12" s="169"/>
      <c r="D12" s="170"/>
      <c r="E12" s="171"/>
      <c r="F12" s="171"/>
      <c r="G12" s="171"/>
      <c r="H12" s="171"/>
      <c r="I12" s="172"/>
      <c r="J12" s="149"/>
      <c r="K12" s="149"/>
      <c r="L12" s="149"/>
      <c r="M12" s="149"/>
      <c r="N12" s="149"/>
      <c r="O12" s="149"/>
      <c r="P12" s="41" t="str">
        <f t="shared" si="0"/>
        <v/>
      </c>
      <c r="Q12" s="131"/>
      <c r="R12" s="132"/>
      <c r="S12" s="133"/>
      <c r="T12" s="147" t="str">
        <f t="shared" si="1"/>
        <v/>
      </c>
      <c r="U12" s="147"/>
      <c r="V12" s="147"/>
      <c r="W12" s="54"/>
      <c r="X12" s="56"/>
      <c r="Y12" s="38"/>
      <c r="Z12" s="38"/>
    </row>
    <row r="13" spans="1:26" s="39" customFormat="1" x14ac:dyDescent="0.2">
      <c r="A13" s="170" t="s">
        <v>73</v>
      </c>
      <c r="B13" s="171"/>
      <c r="C13" s="171"/>
      <c r="D13" s="171"/>
      <c r="E13" s="171"/>
      <c r="F13" s="171"/>
      <c r="G13" s="171"/>
      <c r="H13" s="171"/>
      <c r="I13" s="172"/>
      <c r="J13" s="149">
        <v>3</v>
      </c>
      <c r="K13" s="149"/>
      <c r="L13" s="149"/>
      <c r="M13" s="179">
        <f>(T13*2000/125)*12/J13/9</f>
        <v>566.96888888888896</v>
      </c>
      <c r="N13" s="179"/>
      <c r="O13" s="179"/>
      <c r="P13" s="41">
        <f t="shared" si="0"/>
        <v>1275.68</v>
      </c>
      <c r="Q13" s="146">
        <v>125</v>
      </c>
      <c r="R13" s="146"/>
      <c r="S13" s="146"/>
      <c r="T13" s="180">
        <v>79.73</v>
      </c>
      <c r="U13" s="181"/>
      <c r="V13" s="182"/>
      <c r="W13" s="54"/>
      <c r="X13" s="56"/>
      <c r="Y13" s="38"/>
      <c r="Z13" s="38"/>
    </row>
    <row r="14" spans="1:26" s="39" customFormat="1" hidden="1" x14ac:dyDescent="0.2">
      <c r="G14" s="42"/>
      <c r="H14" s="42"/>
      <c r="I14" s="42"/>
      <c r="Q14" s="143" t="s">
        <v>59</v>
      </c>
      <c r="R14" s="144"/>
      <c r="S14" s="145"/>
      <c r="T14" s="134">
        <f>SUM(T3:V13)</f>
        <v>3010.7018750000002</v>
      </c>
      <c r="U14" s="135"/>
      <c r="V14" s="136"/>
      <c r="W14" s="38"/>
      <c r="X14" s="38"/>
      <c r="Y14" s="38"/>
      <c r="Z14" s="38"/>
    </row>
    <row r="15" spans="1:26" s="39" customFormat="1" hidden="1" x14ac:dyDescent="0.2">
      <c r="G15" s="42"/>
      <c r="H15" s="42"/>
      <c r="I15" s="42"/>
      <c r="Q15" s="43"/>
      <c r="R15" s="43"/>
      <c r="S15" s="43"/>
      <c r="T15" s="68"/>
      <c r="U15" s="68"/>
      <c r="V15" s="68"/>
      <c r="W15" s="38"/>
      <c r="X15" s="38"/>
      <c r="Y15" s="38"/>
      <c r="Z15" s="38"/>
    </row>
    <row r="16" spans="1:26" s="39" customFormat="1" x14ac:dyDescent="0.2">
      <c r="G16" s="42"/>
      <c r="H16" s="42"/>
      <c r="I16" s="42"/>
      <c r="Q16" s="68"/>
      <c r="R16" s="68"/>
      <c r="S16" s="68"/>
      <c r="T16" s="68"/>
      <c r="U16" s="68"/>
      <c r="V16" s="68"/>
      <c r="W16" s="38"/>
      <c r="X16" s="38"/>
      <c r="Y16" s="38"/>
      <c r="Z16" s="38"/>
    </row>
    <row r="17" spans="1:26" s="39" customFormat="1" ht="15.75" customHeight="1" x14ac:dyDescent="0.2">
      <c r="A17" s="57" t="s">
        <v>64</v>
      </c>
      <c r="B17" s="57"/>
      <c r="C17" s="57"/>
      <c r="E17" s="57"/>
      <c r="F17" s="57"/>
      <c r="G17" s="57"/>
      <c r="H17" s="57"/>
      <c r="I17" s="57"/>
      <c r="J17" s="57"/>
      <c r="K17" s="57"/>
      <c r="L17" s="57"/>
      <c r="M17" s="57"/>
      <c r="N17" s="57"/>
      <c r="O17" s="57"/>
      <c r="P17" s="57"/>
      <c r="Q17" s="44"/>
      <c r="R17" s="44"/>
      <c r="S17" s="44"/>
      <c r="T17" s="44"/>
      <c r="U17" s="44"/>
      <c r="V17" s="44"/>
      <c r="W17" s="38"/>
      <c r="X17" s="38"/>
      <c r="Y17" s="38"/>
      <c r="Z17" s="38"/>
    </row>
    <row r="18" spans="1:26" s="39" customFormat="1" ht="25.5" customHeight="1" x14ac:dyDescent="0.2">
      <c r="A18" s="155" t="s">
        <v>63</v>
      </c>
      <c r="B18" s="156"/>
      <c r="C18" s="157"/>
      <c r="D18" s="175" t="s">
        <v>60</v>
      </c>
      <c r="E18" s="176"/>
      <c r="F18" s="176"/>
      <c r="G18" s="176"/>
      <c r="H18" s="176"/>
      <c r="I18" s="177"/>
      <c r="J18" s="164" t="s">
        <v>54</v>
      </c>
      <c r="K18" s="165"/>
      <c r="L18" s="166"/>
      <c r="M18" s="164" t="s">
        <v>66</v>
      </c>
      <c r="N18" s="165"/>
      <c r="O18" s="166"/>
      <c r="P18" s="40" t="s">
        <v>65</v>
      </c>
      <c r="Q18" s="178"/>
      <c r="R18" s="178"/>
      <c r="S18" s="178"/>
      <c r="T18" s="178"/>
      <c r="U18" s="178"/>
      <c r="V18" s="178"/>
      <c r="W18" s="38"/>
      <c r="X18" s="38"/>
      <c r="Y18" s="38"/>
      <c r="Z18" s="38"/>
    </row>
    <row r="19" spans="1:26" s="39" customFormat="1" x14ac:dyDescent="0.2">
      <c r="A19" s="167">
        <v>5030</v>
      </c>
      <c r="B19" s="168"/>
      <c r="C19" s="169"/>
      <c r="D19" s="170" t="s">
        <v>70</v>
      </c>
      <c r="E19" s="171"/>
      <c r="F19" s="171"/>
      <c r="G19" s="171"/>
      <c r="H19" s="171"/>
      <c r="I19" s="172"/>
      <c r="J19" s="149">
        <v>8</v>
      </c>
      <c r="K19" s="149"/>
      <c r="L19" s="149"/>
      <c r="M19" s="149">
        <v>1000</v>
      </c>
      <c r="N19" s="149"/>
      <c r="O19" s="149"/>
      <c r="P19" s="41">
        <f t="shared" ref="P19:P26" si="2">IF(A19="","",M19*9*J19/12/27)</f>
        <v>222.22222222222223</v>
      </c>
      <c r="Q19" s="173"/>
      <c r="R19" s="173"/>
      <c r="S19" s="173"/>
      <c r="T19" s="174"/>
      <c r="U19" s="174"/>
      <c r="V19" s="174"/>
      <c r="W19" s="38"/>
      <c r="X19" s="38"/>
      <c r="Y19" s="38"/>
      <c r="Z19" s="38"/>
    </row>
    <row r="20" spans="1:26" s="39" customFormat="1" x14ac:dyDescent="0.2">
      <c r="A20" s="167"/>
      <c r="B20" s="168"/>
      <c r="C20" s="169"/>
      <c r="D20" s="170"/>
      <c r="E20" s="171"/>
      <c r="F20" s="171"/>
      <c r="G20" s="171"/>
      <c r="H20" s="171"/>
      <c r="I20" s="172"/>
      <c r="J20" s="149"/>
      <c r="K20" s="149"/>
      <c r="L20" s="149"/>
      <c r="M20" s="149"/>
      <c r="N20" s="149"/>
      <c r="O20" s="149"/>
      <c r="P20" s="41" t="str">
        <f t="shared" si="2"/>
        <v/>
      </c>
      <c r="Q20" s="173"/>
      <c r="R20" s="173"/>
      <c r="S20" s="173"/>
      <c r="T20" s="174"/>
      <c r="U20" s="174"/>
      <c r="V20" s="174"/>
      <c r="W20" s="38"/>
      <c r="X20" s="38"/>
      <c r="Y20" s="38"/>
      <c r="Z20" s="38"/>
    </row>
    <row r="21" spans="1:26" s="39" customFormat="1" x14ac:dyDescent="0.2">
      <c r="A21" s="167"/>
      <c r="B21" s="168"/>
      <c r="C21" s="169"/>
      <c r="D21" s="170"/>
      <c r="E21" s="171"/>
      <c r="F21" s="171"/>
      <c r="G21" s="171"/>
      <c r="H21" s="171"/>
      <c r="I21" s="172"/>
      <c r="J21" s="149"/>
      <c r="K21" s="149"/>
      <c r="L21" s="149"/>
      <c r="M21" s="149"/>
      <c r="N21" s="149"/>
      <c r="O21" s="149"/>
      <c r="P21" s="41" t="str">
        <f t="shared" si="2"/>
        <v/>
      </c>
      <c r="Q21" s="66"/>
      <c r="R21" s="66"/>
      <c r="S21" s="66"/>
      <c r="T21" s="67"/>
      <c r="U21" s="67"/>
      <c r="V21" s="67"/>
      <c r="W21" s="38"/>
      <c r="X21" s="38"/>
      <c r="Y21" s="38"/>
      <c r="Z21" s="38"/>
    </row>
    <row r="22" spans="1:26" s="39" customFormat="1" x14ac:dyDescent="0.2">
      <c r="A22" s="167"/>
      <c r="B22" s="168"/>
      <c r="C22" s="169"/>
      <c r="D22" s="170"/>
      <c r="E22" s="171"/>
      <c r="F22" s="171"/>
      <c r="G22" s="171"/>
      <c r="H22" s="171"/>
      <c r="I22" s="172"/>
      <c r="J22" s="149"/>
      <c r="K22" s="149"/>
      <c r="L22" s="149"/>
      <c r="M22" s="149"/>
      <c r="N22" s="149"/>
      <c r="O22" s="149"/>
      <c r="P22" s="41" t="str">
        <f t="shared" si="2"/>
        <v/>
      </c>
      <c r="Q22" s="66"/>
      <c r="R22" s="66"/>
      <c r="S22" s="66"/>
      <c r="T22" s="67"/>
      <c r="U22" s="67"/>
      <c r="V22" s="67"/>
      <c r="W22" s="38"/>
      <c r="X22" s="38"/>
      <c r="Y22" s="38"/>
      <c r="Z22" s="38"/>
    </row>
    <row r="23" spans="1:26" s="39" customFormat="1" x14ac:dyDescent="0.2">
      <c r="A23" s="167"/>
      <c r="B23" s="168"/>
      <c r="C23" s="169"/>
      <c r="D23" s="170"/>
      <c r="E23" s="171"/>
      <c r="F23" s="171"/>
      <c r="G23" s="171"/>
      <c r="H23" s="171"/>
      <c r="I23" s="172"/>
      <c r="J23" s="149"/>
      <c r="K23" s="149"/>
      <c r="L23" s="149"/>
      <c r="M23" s="149"/>
      <c r="N23" s="149"/>
      <c r="O23" s="149"/>
      <c r="P23" s="41" t="str">
        <f t="shared" si="2"/>
        <v/>
      </c>
      <c r="Q23" s="66"/>
      <c r="R23" s="66"/>
      <c r="S23" s="66"/>
      <c r="T23" s="67"/>
      <c r="U23" s="67"/>
      <c r="V23" s="67"/>
      <c r="W23" s="38"/>
      <c r="X23" s="38"/>
      <c r="Y23" s="38"/>
      <c r="Z23" s="38"/>
    </row>
    <row r="24" spans="1:26" s="39" customFormat="1" x14ac:dyDescent="0.2">
      <c r="A24" s="167"/>
      <c r="B24" s="168"/>
      <c r="C24" s="169"/>
      <c r="D24" s="170"/>
      <c r="E24" s="171"/>
      <c r="F24" s="171"/>
      <c r="G24" s="171"/>
      <c r="H24" s="171"/>
      <c r="I24" s="172"/>
      <c r="J24" s="149"/>
      <c r="K24" s="149"/>
      <c r="L24" s="149"/>
      <c r="M24" s="149"/>
      <c r="N24" s="149"/>
      <c r="O24" s="149"/>
      <c r="P24" s="41" t="str">
        <f t="shared" si="2"/>
        <v/>
      </c>
      <c r="Q24" s="66"/>
      <c r="R24" s="66"/>
      <c r="S24" s="66"/>
      <c r="T24" s="67"/>
      <c r="U24" s="67"/>
      <c r="V24" s="67"/>
      <c r="W24" s="38"/>
      <c r="X24" s="38"/>
      <c r="Y24" s="38"/>
      <c r="Z24" s="38"/>
    </row>
    <row r="25" spans="1:26" s="39" customFormat="1" x14ac:dyDescent="0.2">
      <c r="A25" s="167"/>
      <c r="B25" s="168"/>
      <c r="C25" s="169"/>
      <c r="D25" s="170"/>
      <c r="E25" s="171"/>
      <c r="F25" s="171"/>
      <c r="G25" s="171"/>
      <c r="H25" s="171"/>
      <c r="I25" s="172"/>
      <c r="J25" s="149"/>
      <c r="K25" s="149"/>
      <c r="L25" s="149"/>
      <c r="M25" s="149"/>
      <c r="N25" s="149"/>
      <c r="O25" s="149"/>
      <c r="P25" s="41" t="str">
        <f t="shared" si="2"/>
        <v/>
      </c>
      <c r="Q25" s="173"/>
      <c r="R25" s="173"/>
      <c r="S25" s="173"/>
      <c r="T25" s="174"/>
      <c r="U25" s="174"/>
      <c r="V25" s="174"/>
      <c r="W25" s="38"/>
      <c r="X25" s="38"/>
      <c r="Y25" s="38"/>
      <c r="Z25" s="38"/>
    </row>
    <row r="26" spans="1:26" s="39" customFormat="1" x14ac:dyDescent="0.2">
      <c r="A26" s="167"/>
      <c r="B26" s="168"/>
      <c r="C26" s="169"/>
      <c r="D26" s="170"/>
      <c r="E26" s="171"/>
      <c r="F26" s="171"/>
      <c r="G26" s="171"/>
      <c r="H26" s="171"/>
      <c r="I26" s="172"/>
      <c r="J26" s="149"/>
      <c r="K26" s="149"/>
      <c r="L26" s="149"/>
      <c r="M26" s="149"/>
      <c r="N26" s="149"/>
      <c r="O26" s="149"/>
      <c r="P26" s="41" t="str">
        <f t="shared" si="2"/>
        <v/>
      </c>
      <c r="Q26" s="173"/>
      <c r="R26" s="173"/>
      <c r="S26" s="173"/>
      <c r="T26" s="174"/>
      <c r="U26" s="174"/>
      <c r="V26" s="174"/>
      <c r="W26" s="38"/>
      <c r="X26" s="38"/>
      <c r="Y26" s="38"/>
      <c r="Z26" s="38"/>
    </row>
    <row r="27" spans="1:26" s="39" customFormat="1" hidden="1" x14ac:dyDescent="0.2">
      <c r="G27" s="42"/>
      <c r="H27" s="42"/>
      <c r="I27" s="42"/>
      <c r="M27" s="150" t="s">
        <v>59</v>
      </c>
      <c r="N27" s="150"/>
      <c r="O27" s="150"/>
      <c r="P27" s="45">
        <f>SUM(P19:P26)</f>
        <v>222.22222222222223</v>
      </c>
      <c r="Q27" s="151"/>
      <c r="R27" s="151"/>
      <c r="S27" s="151"/>
      <c r="T27" s="151"/>
      <c r="U27" s="151"/>
      <c r="V27" s="151"/>
      <c r="W27" s="38"/>
      <c r="X27" s="38"/>
      <c r="Y27" s="38"/>
      <c r="Z27" s="47"/>
    </row>
    <row r="28" spans="1:26" s="39" customFormat="1" x14ac:dyDescent="0.2">
      <c r="G28" s="42"/>
      <c r="H28" s="42"/>
      <c r="I28" s="42"/>
      <c r="V28" s="42"/>
      <c r="W28" s="38"/>
      <c r="X28" s="38"/>
      <c r="Y28" s="38"/>
      <c r="Z28" s="60"/>
    </row>
    <row r="29" spans="1:26" s="39" customFormat="1" ht="20.25" customHeight="1" x14ac:dyDescent="0.2">
      <c r="A29" s="57" t="s">
        <v>62</v>
      </c>
      <c r="B29" s="57"/>
      <c r="C29" s="57"/>
      <c r="E29" s="57"/>
      <c r="F29" s="57"/>
      <c r="G29" s="57"/>
      <c r="H29" s="57"/>
      <c r="I29" s="57"/>
      <c r="J29" s="57"/>
      <c r="K29" s="57"/>
      <c r="L29" s="57"/>
      <c r="M29" s="57"/>
      <c r="N29" s="57"/>
      <c r="O29" s="57"/>
      <c r="P29" s="57"/>
      <c r="Q29" s="57"/>
      <c r="R29" s="57"/>
      <c r="S29" s="57"/>
      <c r="T29" s="57"/>
      <c r="U29" s="57"/>
      <c r="V29" s="57"/>
      <c r="W29" s="38"/>
      <c r="X29" s="38"/>
      <c r="Y29" s="38"/>
      <c r="Z29" s="60"/>
    </row>
    <row r="30" spans="1:26" s="46" customFormat="1" ht="26.25" customHeight="1" x14ac:dyDescent="0.2">
      <c r="A30" s="155" t="s">
        <v>63</v>
      </c>
      <c r="B30" s="156"/>
      <c r="C30" s="157"/>
      <c r="D30" s="158" t="s">
        <v>0</v>
      </c>
      <c r="E30" s="159"/>
      <c r="F30" s="160"/>
      <c r="G30" s="161" t="s">
        <v>55</v>
      </c>
      <c r="H30" s="162"/>
      <c r="I30" s="163"/>
      <c r="J30" s="161" t="s">
        <v>56</v>
      </c>
      <c r="K30" s="162"/>
      <c r="L30" s="163"/>
      <c r="M30" s="164" t="s">
        <v>54</v>
      </c>
      <c r="N30" s="165"/>
      <c r="O30" s="166"/>
      <c r="P30" s="40" t="s">
        <v>53</v>
      </c>
      <c r="Q30" s="158" t="s">
        <v>57</v>
      </c>
      <c r="R30" s="159"/>
      <c r="S30" s="160"/>
      <c r="T30" s="152" t="s">
        <v>58</v>
      </c>
      <c r="U30" s="153"/>
      <c r="V30" s="154"/>
      <c r="W30" s="105"/>
      <c r="X30" s="106"/>
      <c r="Y30" s="106"/>
      <c r="Z30" s="60"/>
    </row>
    <row r="31" spans="1:26" s="35" customFormat="1" ht="12.75" customHeight="1" x14ac:dyDescent="0.2">
      <c r="A31" s="125">
        <v>5006</v>
      </c>
      <c r="B31" s="126"/>
      <c r="C31" s="127"/>
      <c r="D31" s="137" t="s">
        <v>68</v>
      </c>
      <c r="E31" s="138"/>
      <c r="F31" s="139"/>
      <c r="G31" s="140">
        <v>841.5</v>
      </c>
      <c r="H31" s="141"/>
      <c r="I31" s="142"/>
      <c r="J31" s="140">
        <v>12</v>
      </c>
      <c r="K31" s="141"/>
      <c r="L31" s="142"/>
      <c r="M31" s="128">
        <v>6</v>
      </c>
      <c r="N31" s="129"/>
      <c r="O31" s="130"/>
      <c r="P31" s="48">
        <f>IF(A31="","",G31*J31*M31/12)</f>
        <v>5049</v>
      </c>
      <c r="Q31" s="131">
        <v>125</v>
      </c>
      <c r="R31" s="132"/>
      <c r="S31" s="133"/>
      <c r="T31" s="134">
        <f>IF(A31="","",P31*Q31/2000)</f>
        <v>315.5625</v>
      </c>
      <c r="U31" s="135"/>
      <c r="V31" s="136"/>
      <c r="W31" s="107"/>
      <c r="X31" s="108"/>
      <c r="Y31" s="108"/>
      <c r="Z31" s="60"/>
    </row>
    <row r="32" spans="1:26" s="35" customFormat="1" ht="12.75" customHeight="1" x14ac:dyDescent="0.2">
      <c r="A32" s="125">
        <v>5007</v>
      </c>
      <c r="B32" s="126"/>
      <c r="C32" s="127"/>
      <c r="D32" s="137" t="s">
        <v>69</v>
      </c>
      <c r="E32" s="138"/>
      <c r="F32" s="139"/>
      <c r="G32" s="140">
        <v>425.25</v>
      </c>
      <c r="H32" s="141"/>
      <c r="I32" s="142"/>
      <c r="J32" s="140">
        <v>12</v>
      </c>
      <c r="K32" s="141"/>
      <c r="L32" s="142"/>
      <c r="M32" s="128">
        <v>3</v>
      </c>
      <c r="N32" s="129"/>
      <c r="O32" s="130"/>
      <c r="P32" s="48">
        <f>IF(A32="","",G32*J32*M32/12)</f>
        <v>1275.75</v>
      </c>
      <c r="Q32" s="131">
        <v>125</v>
      </c>
      <c r="R32" s="132"/>
      <c r="S32" s="133"/>
      <c r="T32" s="134">
        <f>IF(A32="","",P32*Q32/2000)</f>
        <v>79.734375</v>
      </c>
      <c r="U32" s="135"/>
      <c r="V32" s="136"/>
      <c r="W32" s="107"/>
      <c r="X32" s="108"/>
      <c r="Y32" s="108"/>
      <c r="Z32" s="60"/>
    </row>
    <row r="33" spans="1:26" s="35" customFormat="1" ht="12.75" customHeight="1" x14ac:dyDescent="0.2">
      <c r="A33" s="125">
        <v>5002</v>
      </c>
      <c r="B33" s="126"/>
      <c r="C33" s="127"/>
      <c r="D33" s="137" t="s">
        <v>72</v>
      </c>
      <c r="E33" s="138"/>
      <c r="F33" s="139"/>
      <c r="G33" s="140">
        <v>150</v>
      </c>
      <c r="H33" s="141"/>
      <c r="I33" s="142"/>
      <c r="J33" s="140">
        <v>12</v>
      </c>
      <c r="K33" s="141"/>
      <c r="L33" s="142"/>
      <c r="M33" s="128">
        <v>8</v>
      </c>
      <c r="N33" s="129"/>
      <c r="O33" s="130"/>
      <c r="P33" s="48">
        <f>IF(A33="","",G33*J33*M33/12)</f>
        <v>1200</v>
      </c>
      <c r="Q33" s="131">
        <v>148</v>
      </c>
      <c r="R33" s="132"/>
      <c r="S33" s="133"/>
      <c r="T33" s="134">
        <f>IF(A33="","",P33*Q33/2000)</f>
        <v>88.8</v>
      </c>
      <c r="U33" s="135"/>
      <c r="V33" s="136"/>
      <c r="W33" s="107"/>
      <c r="X33" s="108"/>
      <c r="Y33" s="108"/>
      <c r="Z33" s="38"/>
    </row>
    <row r="34" spans="1:26" s="35" customFormat="1" ht="12.75" customHeight="1" x14ac:dyDescent="0.2">
      <c r="A34" s="125">
        <v>5031</v>
      </c>
      <c r="B34" s="126"/>
      <c r="C34" s="127"/>
      <c r="D34" s="137" t="s">
        <v>71</v>
      </c>
      <c r="E34" s="138"/>
      <c r="F34" s="139"/>
      <c r="G34" s="140">
        <v>3915</v>
      </c>
      <c r="H34" s="141"/>
      <c r="I34" s="142"/>
      <c r="J34" s="140">
        <v>12</v>
      </c>
      <c r="K34" s="141"/>
      <c r="L34" s="142"/>
      <c r="M34" s="128">
        <v>10</v>
      </c>
      <c r="N34" s="129"/>
      <c r="O34" s="130"/>
      <c r="P34" s="48">
        <f>IF(A34="","",G34*J34*M34/12)</f>
        <v>39150</v>
      </c>
      <c r="Q34" s="131">
        <v>125</v>
      </c>
      <c r="R34" s="132"/>
      <c r="S34" s="133"/>
      <c r="T34" s="134">
        <f>IF(A34="","",P34*Q34/2000)</f>
        <v>2446.875</v>
      </c>
      <c r="U34" s="135"/>
      <c r="V34" s="136"/>
      <c r="W34" s="107"/>
      <c r="X34" s="108"/>
      <c r="Y34" s="108"/>
      <c r="Z34" s="38"/>
    </row>
    <row r="35" spans="1:26" s="35" customFormat="1" ht="12.75" customHeight="1" x14ac:dyDescent="0.2">
      <c r="A35" s="125"/>
      <c r="B35" s="126"/>
      <c r="C35" s="127"/>
      <c r="D35" s="137"/>
      <c r="E35" s="138"/>
      <c r="F35" s="139"/>
      <c r="G35" s="140"/>
      <c r="H35" s="141"/>
      <c r="I35" s="142"/>
      <c r="J35" s="148"/>
      <c r="K35" s="148"/>
      <c r="L35" s="148"/>
      <c r="M35" s="149"/>
      <c r="N35" s="149"/>
      <c r="O35" s="149"/>
      <c r="P35" s="48" t="str">
        <f>IF(A35="","",G35*J35*M35/12)</f>
        <v/>
      </c>
      <c r="Q35" s="146"/>
      <c r="R35" s="146"/>
      <c r="S35" s="146"/>
      <c r="T35" s="147" t="str">
        <f>IF(A35="","",P35*Q35/2000)</f>
        <v/>
      </c>
      <c r="U35" s="147"/>
      <c r="V35" s="147"/>
      <c r="W35" s="107"/>
      <c r="X35" s="108"/>
      <c r="Y35" s="108"/>
      <c r="Z35" s="39"/>
    </row>
    <row r="36" spans="1:26" s="39" customFormat="1" x14ac:dyDescent="0.2">
      <c r="A36" s="35"/>
      <c r="B36" s="35"/>
      <c r="C36" s="35"/>
      <c r="D36" s="35"/>
      <c r="E36" s="35"/>
      <c r="F36" s="35"/>
      <c r="G36" s="37"/>
      <c r="H36" s="37"/>
      <c r="I36" s="37"/>
      <c r="J36" s="35"/>
      <c r="K36" s="35"/>
      <c r="L36" s="35"/>
      <c r="M36" s="35"/>
      <c r="N36" s="35"/>
      <c r="O36" s="35"/>
      <c r="P36" s="35"/>
      <c r="Q36" s="143" t="s">
        <v>59</v>
      </c>
      <c r="R36" s="144"/>
      <c r="S36" s="145"/>
      <c r="T36" s="134">
        <f>SUM(T31:V35)</f>
        <v>2930.9718750000002</v>
      </c>
      <c r="U36" s="135"/>
      <c r="V36" s="136"/>
      <c r="W36" s="38"/>
      <c r="X36" s="38"/>
      <c r="Y36" s="38"/>
    </row>
  </sheetData>
  <sheetProtection sheet="1" objects="1" scenarios="1"/>
  <mergeCells count="166">
    <mergeCell ref="A2:C2"/>
    <mergeCell ref="D2:I2"/>
    <mergeCell ref="J2:L2"/>
    <mergeCell ref="M2:O2"/>
    <mergeCell ref="Q2:S2"/>
    <mergeCell ref="T2:V2"/>
    <mergeCell ref="A4:C4"/>
    <mergeCell ref="D4:I4"/>
    <mergeCell ref="J4:L4"/>
    <mergeCell ref="M4:O4"/>
    <mergeCell ref="Q4:S4"/>
    <mergeCell ref="T4:V4"/>
    <mergeCell ref="A3:C3"/>
    <mergeCell ref="D3:I3"/>
    <mergeCell ref="J3:L3"/>
    <mergeCell ref="M3:O3"/>
    <mergeCell ref="Q3:S3"/>
    <mergeCell ref="T3:V3"/>
    <mergeCell ref="A6:C6"/>
    <mergeCell ref="D6:I6"/>
    <mergeCell ref="J6:L6"/>
    <mergeCell ref="M6:O6"/>
    <mergeCell ref="Q6:S6"/>
    <mergeCell ref="T6:V6"/>
    <mergeCell ref="A5:C5"/>
    <mergeCell ref="D5:I5"/>
    <mergeCell ref="J5:L5"/>
    <mergeCell ref="M5:O5"/>
    <mergeCell ref="Q5:S5"/>
    <mergeCell ref="T5:V5"/>
    <mergeCell ref="A8:C8"/>
    <mergeCell ref="D8:I8"/>
    <mergeCell ref="J8:L8"/>
    <mergeCell ref="M8:O8"/>
    <mergeCell ref="Q8:S8"/>
    <mergeCell ref="T8:V8"/>
    <mergeCell ref="A7:C7"/>
    <mergeCell ref="D7:I7"/>
    <mergeCell ref="J7:L7"/>
    <mergeCell ref="M7:O7"/>
    <mergeCell ref="Q7:S7"/>
    <mergeCell ref="T7:V7"/>
    <mergeCell ref="A10:C10"/>
    <mergeCell ref="D10:I10"/>
    <mergeCell ref="J10:L10"/>
    <mergeCell ref="M10:O10"/>
    <mergeCell ref="Q10:S10"/>
    <mergeCell ref="T10:V10"/>
    <mergeCell ref="A9:C9"/>
    <mergeCell ref="D9:I9"/>
    <mergeCell ref="J9:L9"/>
    <mergeCell ref="M9:O9"/>
    <mergeCell ref="Q9:S9"/>
    <mergeCell ref="T9:V9"/>
    <mergeCell ref="A12:C12"/>
    <mergeCell ref="D12:I12"/>
    <mergeCell ref="J12:L12"/>
    <mergeCell ref="M12:O12"/>
    <mergeCell ref="Q12:S12"/>
    <mergeCell ref="T12:V12"/>
    <mergeCell ref="A11:C11"/>
    <mergeCell ref="D11:I11"/>
    <mergeCell ref="J11:L11"/>
    <mergeCell ref="M11:O11"/>
    <mergeCell ref="Q11:S11"/>
    <mergeCell ref="T11:V11"/>
    <mergeCell ref="A18:C18"/>
    <mergeCell ref="D18:I18"/>
    <mergeCell ref="J18:L18"/>
    <mergeCell ref="M18:O18"/>
    <mergeCell ref="Q18:S18"/>
    <mergeCell ref="T18:V18"/>
    <mergeCell ref="A13:I13"/>
    <mergeCell ref="J13:L13"/>
    <mergeCell ref="M13:O13"/>
    <mergeCell ref="Q13:S13"/>
    <mergeCell ref="T13:V13"/>
    <mergeCell ref="Q14:S14"/>
    <mergeCell ref="T14:V14"/>
    <mergeCell ref="A20:C20"/>
    <mergeCell ref="D20:I20"/>
    <mergeCell ref="J20:L20"/>
    <mergeCell ref="M20:O20"/>
    <mergeCell ref="Q20:S20"/>
    <mergeCell ref="T20:V20"/>
    <mergeCell ref="A19:C19"/>
    <mergeCell ref="D19:I19"/>
    <mergeCell ref="J19:L19"/>
    <mergeCell ref="M19:O19"/>
    <mergeCell ref="Q19:S19"/>
    <mergeCell ref="T19:V19"/>
    <mergeCell ref="A23:C23"/>
    <mergeCell ref="D23:I23"/>
    <mergeCell ref="J23:L23"/>
    <mergeCell ref="M23:O23"/>
    <mergeCell ref="A24:C24"/>
    <mergeCell ref="D24:I24"/>
    <mergeCell ref="J24:L24"/>
    <mergeCell ref="M24:O24"/>
    <mergeCell ref="A21:C21"/>
    <mergeCell ref="D21:I21"/>
    <mergeCell ref="J21:L21"/>
    <mergeCell ref="M21:O21"/>
    <mergeCell ref="A22:C22"/>
    <mergeCell ref="D22:I22"/>
    <mergeCell ref="J22:L22"/>
    <mergeCell ref="M22:O22"/>
    <mergeCell ref="A26:C26"/>
    <mergeCell ref="D26:I26"/>
    <mergeCell ref="J26:L26"/>
    <mergeCell ref="M26:O26"/>
    <mergeCell ref="Q26:S26"/>
    <mergeCell ref="T26:V26"/>
    <mergeCell ref="A25:C25"/>
    <mergeCell ref="D25:I25"/>
    <mergeCell ref="J25:L25"/>
    <mergeCell ref="M25:O25"/>
    <mergeCell ref="Q25:S25"/>
    <mergeCell ref="T25:V25"/>
    <mergeCell ref="A31:C31"/>
    <mergeCell ref="D31:F31"/>
    <mergeCell ref="G31:I31"/>
    <mergeCell ref="J31:L31"/>
    <mergeCell ref="M31:O31"/>
    <mergeCell ref="Q31:S31"/>
    <mergeCell ref="A30:C30"/>
    <mergeCell ref="D30:F30"/>
    <mergeCell ref="G30:I30"/>
    <mergeCell ref="J30:L30"/>
    <mergeCell ref="M30:O30"/>
    <mergeCell ref="Q30:S30"/>
    <mergeCell ref="M35:O35"/>
    <mergeCell ref="Q32:S32"/>
    <mergeCell ref="T31:V31"/>
    <mergeCell ref="D32:F32"/>
    <mergeCell ref="G32:I32"/>
    <mergeCell ref="J32:L32"/>
    <mergeCell ref="M32:O32"/>
    <mergeCell ref="M27:O27"/>
    <mergeCell ref="Q27:S27"/>
    <mergeCell ref="T27:V27"/>
    <mergeCell ref="T30:V30"/>
    <mergeCell ref="A33:C33"/>
    <mergeCell ref="M33:O33"/>
    <mergeCell ref="Q33:S33"/>
    <mergeCell ref="A32:C32"/>
    <mergeCell ref="M34:O34"/>
    <mergeCell ref="T36:V36"/>
    <mergeCell ref="T34:V34"/>
    <mergeCell ref="A35:C35"/>
    <mergeCell ref="D35:F35"/>
    <mergeCell ref="G35:I35"/>
    <mergeCell ref="Q34:S34"/>
    <mergeCell ref="Q36:S36"/>
    <mergeCell ref="D34:F34"/>
    <mergeCell ref="G34:I34"/>
    <mergeCell ref="J34:L34"/>
    <mergeCell ref="A34:C34"/>
    <mergeCell ref="Q35:S35"/>
    <mergeCell ref="T32:V32"/>
    <mergeCell ref="D33:F33"/>
    <mergeCell ref="G33:I33"/>
    <mergeCell ref="J33:L33"/>
    <mergeCell ref="T33:V33"/>
    <mergeCell ref="T35:V35"/>
    <mergeCell ref="J35:L35"/>
  </mergeCells>
  <pageMargins left="0.54" right="0.37" top="0.64" bottom="0.54" header="0.3" footer="0.3"/>
  <pageSetup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24"/>
  <sheetViews>
    <sheetView showGridLines="0" workbookViewId="0">
      <selection activeCell="M6" sqref="M6"/>
    </sheetView>
  </sheetViews>
  <sheetFormatPr defaultRowHeight="12.75" x14ac:dyDescent="0.2"/>
  <cols>
    <col min="1" max="1" width="1.6640625" customWidth="1"/>
    <col min="3" max="3" width="23.83203125" customWidth="1"/>
    <col min="5" max="5" width="18.1640625" customWidth="1"/>
    <col min="6" max="6" width="3" customWidth="1"/>
    <col min="8" max="8" width="21.5" customWidth="1"/>
    <col min="10" max="10" width="20.1640625" bestFit="1" customWidth="1"/>
    <col min="11" max="11" width="6.1640625" customWidth="1"/>
    <col min="12" max="12" width="4" customWidth="1"/>
    <col min="13" max="13" width="15.1640625" customWidth="1"/>
    <col min="14" max="14" width="17.83203125" customWidth="1"/>
    <col min="15" max="15" width="14.33203125" customWidth="1"/>
    <col min="16" max="16" width="12.33203125" bestFit="1" customWidth="1"/>
    <col min="17" max="17" width="11.5" customWidth="1"/>
    <col min="18" max="18" width="9.5" customWidth="1"/>
    <col min="19" max="19" width="8.33203125" customWidth="1"/>
    <col min="20" max="20" width="10.33203125" bestFit="1" customWidth="1"/>
    <col min="21" max="21" width="15" customWidth="1"/>
  </cols>
  <sheetData>
    <row r="1" spans="2:21" ht="24.75" customHeight="1" x14ac:dyDescent="0.3">
      <c r="B1" s="186" t="s">
        <v>49</v>
      </c>
      <c r="C1" s="186"/>
      <c r="D1" s="186"/>
      <c r="E1" s="186"/>
      <c r="F1" s="186"/>
      <c r="G1" s="186"/>
      <c r="H1" s="186"/>
      <c r="I1" s="186"/>
      <c r="J1" s="186"/>
      <c r="K1" s="20"/>
      <c r="M1" s="185" t="s">
        <v>48</v>
      </c>
      <c r="N1" s="185"/>
      <c r="O1" s="185"/>
      <c r="P1" s="185"/>
      <c r="Q1" s="185"/>
      <c r="R1" s="185"/>
      <c r="S1" s="185"/>
      <c r="T1" s="21"/>
    </row>
    <row r="2" spans="2:21" ht="13.5" thickBot="1" x14ac:dyDescent="0.25"/>
    <row r="3" spans="2:21" ht="13.5" thickBot="1" x14ac:dyDescent="0.25">
      <c r="B3" s="6">
        <v>1</v>
      </c>
      <c r="C3" s="1" t="s">
        <v>23</v>
      </c>
      <c r="D3" s="8">
        <f>B3/2.54</f>
        <v>0.39370078740157477</v>
      </c>
      <c r="E3" s="4" t="s">
        <v>15</v>
      </c>
      <c r="F3" s="11"/>
      <c r="G3" s="6">
        <v>1</v>
      </c>
      <c r="H3" s="1" t="s">
        <v>4</v>
      </c>
      <c r="I3" s="8">
        <f>G3/0.765</f>
        <v>1.3071895424836601</v>
      </c>
      <c r="J3" s="4" t="s">
        <v>8</v>
      </c>
      <c r="K3" s="4"/>
      <c r="M3" s="12" t="s">
        <v>32</v>
      </c>
      <c r="N3" s="12" t="s">
        <v>33</v>
      </c>
      <c r="O3" s="12" t="s">
        <v>35</v>
      </c>
      <c r="P3" s="12" t="s">
        <v>37</v>
      </c>
      <c r="Q3" s="12" t="s">
        <v>39</v>
      </c>
      <c r="R3" s="12" t="s">
        <v>43</v>
      </c>
    </row>
    <row r="4" spans="2:21" ht="13.5" thickBot="1" x14ac:dyDescent="0.25">
      <c r="F4" s="10"/>
      <c r="H4" s="1"/>
      <c r="J4" s="1"/>
      <c r="K4" s="1"/>
      <c r="M4" s="13" t="s">
        <v>31</v>
      </c>
      <c r="N4" s="13" t="s">
        <v>34</v>
      </c>
      <c r="O4" s="13" t="s">
        <v>36</v>
      </c>
      <c r="P4" s="13" t="s">
        <v>45</v>
      </c>
      <c r="Q4" s="13" t="s">
        <v>45</v>
      </c>
      <c r="R4" s="13" t="s">
        <v>44</v>
      </c>
    </row>
    <row r="5" spans="2:21" ht="13.5" thickBot="1" x14ac:dyDescent="0.25">
      <c r="B5" s="6">
        <v>1</v>
      </c>
      <c r="C5" s="1" t="s">
        <v>14</v>
      </c>
      <c r="D5" s="8">
        <f>B5*2.54</f>
        <v>2.54</v>
      </c>
      <c r="E5" s="4" t="s">
        <v>24</v>
      </c>
      <c r="F5" s="11"/>
      <c r="G5" s="6">
        <v>1</v>
      </c>
      <c r="H5" s="1" t="s">
        <v>25</v>
      </c>
      <c r="I5" s="8">
        <f>G5*0.765</f>
        <v>0.76500000000000001</v>
      </c>
      <c r="J5" s="4" t="s">
        <v>9</v>
      </c>
      <c r="K5" s="4"/>
      <c r="M5" s="17">
        <v>148</v>
      </c>
      <c r="N5" s="17">
        <v>3</v>
      </c>
      <c r="O5" s="19">
        <f>1/(M5*9*(N5/12)/2000)</f>
        <v>6.0060060060060056</v>
      </c>
      <c r="P5" s="18">
        <v>5280</v>
      </c>
      <c r="Q5" s="18">
        <v>12</v>
      </c>
      <c r="R5" s="16">
        <f>P5*Q5/O5/9</f>
        <v>1172.1600000000001</v>
      </c>
    </row>
    <row r="6" spans="2:21" ht="13.5" thickBot="1" x14ac:dyDescent="0.25">
      <c r="F6" s="10"/>
      <c r="H6" s="1"/>
      <c r="I6" s="2"/>
      <c r="J6" s="1"/>
      <c r="K6" s="1"/>
    </row>
    <row r="7" spans="2:21" ht="13.5" thickBot="1" x14ac:dyDescent="0.25">
      <c r="B7" s="6">
        <v>1</v>
      </c>
      <c r="C7" s="1" t="s">
        <v>18</v>
      </c>
      <c r="D7" s="8">
        <f>B7/0.305</f>
        <v>3.278688524590164</v>
      </c>
      <c r="E7" s="4" t="s">
        <v>19</v>
      </c>
      <c r="F7" s="11"/>
      <c r="G7" s="6">
        <v>1</v>
      </c>
      <c r="H7" s="1" t="s">
        <v>5</v>
      </c>
      <c r="I7" s="8">
        <f>G7/3.785</f>
        <v>0.26420079260237778</v>
      </c>
      <c r="J7" s="4" t="s">
        <v>10</v>
      </c>
      <c r="K7" s="4"/>
    </row>
    <row r="8" spans="2:21" ht="13.5" thickBot="1" x14ac:dyDescent="0.25">
      <c r="F8" s="10"/>
      <c r="H8" s="1"/>
      <c r="J8" s="1"/>
      <c r="K8" s="1"/>
      <c r="M8" s="12" t="s">
        <v>37</v>
      </c>
      <c r="N8" s="12" t="s">
        <v>39</v>
      </c>
      <c r="O8" s="12" t="s">
        <v>41</v>
      </c>
      <c r="P8" s="12" t="s">
        <v>32</v>
      </c>
      <c r="Q8" s="12" t="s">
        <v>43</v>
      </c>
      <c r="R8" s="12" t="s">
        <v>43</v>
      </c>
      <c r="S8" s="22" t="s">
        <v>47</v>
      </c>
      <c r="T8" s="22" t="s">
        <v>50</v>
      </c>
      <c r="U8" s="12" t="s">
        <v>51</v>
      </c>
    </row>
    <row r="9" spans="2:21" ht="13.5" thickBot="1" x14ac:dyDescent="0.25">
      <c r="B9" s="6">
        <v>1</v>
      </c>
      <c r="C9" s="1" t="s">
        <v>16</v>
      </c>
      <c r="D9" s="8">
        <f>B9*0.305</f>
        <v>0.30499999999999999</v>
      </c>
      <c r="E9" s="4" t="s">
        <v>17</v>
      </c>
      <c r="F9" s="11"/>
      <c r="G9" s="6">
        <v>1</v>
      </c>
      <c r="H9" s="1" t="s">
        <v>6</v>
      </c>
      <c r="I9" s="8">
        <f>3.785*G9</f>
        <v>3.7850000000000001</v>
      </c>
      <c r="J9" s="4" t="s">
        <v>11</v>
      </c>
      <c r="K9" s="4"/>
      <c r="M9" s="15" t="s">
        <v>38</v>
      </c>
      <c r="N9" s="13" t="s">
        <v>40</v>
      </c>
      <c r="O9" s="13" t="s">
        <v>42</v>
      </c>
      <c r="P9" s="13" t="s">
        <v>31</v>
      </c>
      <c r="Q9" s="13" t="s">
        <v>44</v>
      </c>
      <c r="R9" s="13" t="s">
        <v>46</v>
      </c>
      <c r="S9" s="25"/>
      <c r="T9" s="25" t="s">
        <v>41</v>
      </c>
      <c r="U9" s="13" t="s">
        <v>52</v>
      </c>
    </row>
    <row r="10" spans="2:21" ht="13.5" thickBot="1" x14ac:dyDescent="0.25">
      <c r="F10" s="10"/>
      <c r="H10" s="1"/>
      <c r="J10" s="1"/>
      <c r="K10" s="1"/>
      <c r="M10" s="32">
        <f>P5</f>
        <v>5280</v>
      </c>
      <c r="N10" s="32">
        <f>Q5</f>
        <v>12</v>
      </c>
      <c r="O10" s="30">
        <f>N5</f>
        <v>3</v>
      </c>
      <c r="P10" s="30">
        <f>M5</f>
        <v>148</v>
      </c>
      <c r="Q10" s="12">
        <f>M10*N10*O10*P10/12/2000</f>
        <v>1172.1600000000001</v>
      </c>
      <c r="R10" s="23">
        <v>1070</v>
      </c>
      <c r="S10" s="27">
        <f>(R10/Q10)</f>
        <v>0.91284466284466281</v>
      </c>
      <c r="T10" s="33">
        <v>4</v>
      </c>
      <c r="U10" s="28">
        <f>T10+(T10*(1-S10))</f>
        <v>4.3486213486213483</v>
      </c>
    </row>
    <row r="11" spans="2:21" ht="13.5" thickBot="1" x14ac:dyDescent="0.25">
      <c r="B11" s="6">
        <v>1</v>
      </c>
      <c r="C11" s="1" t="s">
        <v>18</v>
      </c>
      <c r="D11" s="8">
        <f>B11/0.914</f>
        <v>1.0940919037199124</v>
      </c>
      <c r="E11" s="4" t="s">
        <v>20</v>
      </c>
      <c r="F11" s="11"/>
      <c r="G11" s="7">
        <v>1</v>
      </c>
      <c r="H11" s="1" t="s">
        <v>7</v>
      </c>
      <c r="I11" s="9">
        <f>G11/3.785/1.307</f>
        <v>0.20214291706379325</v>
      </c>
      <c r="J11" s="4" t="s">
        <v>12</v>
      </c>
      <c r="K11" s="4"/>
      <c r="M11" s="14">
        <f>M10</f>
        <v>5280</v>
      </c>
      <c r="N11" s="14">
        <f>N10</f>
        <v>12</v>
      </c>
      <c r="O11" s="31">
        <f>R10*2000*N10/M11/12/P10</f>
        <v>2.7385339885339888</v>
      </c>
      <c r="P11" s="14">
        <f>P10</f>
        <v>148</v>
      </c>
      <c r="Q11" s="14">
        <f>M11*N11*O11*P11/12/2000</f>
        <v>1070</v>
      </c>
      <c r="R11" s="24">
        <f>R10</f>
        <v>1070</v>
      </c>
      <c r="S11" s="26">
        <f>1-(R11/Q11)</f>
        <v>0</v>
      </c>
      <c r="T11" s="26"/>
      <c r="U11" s="29"/>
    </row>
    <row r="12" spans="2:21" ht="13.5" thickBot="1" x14ac:dyDescent="0.25">
      <c r="F12" s="10"/>
    </row>
    <row r="13" spans="2:21" ht="13.5" thickBot="1" x14ac:dyDescent="0.25">
      <c r="B13" s="6">
        <v>1</v>
      </c>
      <c r="C13" s="1" t="s">
        <v>21</v>
      </c>
      <c r="D13" s="8">
        <f>B13*0.914</f>
        <v>0.91400000000000003</v>
      </c>
      <c r="E13" s="4" t="s">
        <v>22</v>
      </c>
      <c r="F13" s="11"/>
      <c r="G13" s="7">
        <v>1</v>
      </c>
      <c r="H13" s="1" t="s">
        <v>26</v>
      </c>
      <c r="I13" s="9">
        <f>G13*1.30719*3.785</f>
        <v>4.9477141500000004</v>
      </c>
      <c r="J13" s="4" t="s">
        <v>13</v>
      </c>
      <c r="K13" s="4"/>
    </row>
    <row r="14" spans="2:21" ht="13.5" thickBot="1" x14ac:dyDescent="0.25">
      <c r="F14" s="10"/>
    </row>
    <row r="15" spans="2:21" ht="13.5" thickBot="1" x14ac:dyDescent="0.25">
      <c r="B15" s="6">
        <v>1</v>
      </c>
      <c r="C15" s="1" t="s">
        <v>27</v>
      </c>
      <c r="D15" s="8">
        <f>B15/0.836</f>
        <v>1.1961722488038278</v>
      </c>
      <c r="E15" s="4" t="s">
        <v>28</v>
      </c>
      <c r="F15" s="11"/>
    </row>
    <row r="16" spans="2:21" ht="13.5" thickBot="1" x14ac:dyDescent="0.25">
      <c r="F16" s="10"/>
    </row>
    <row r="17" spans="2:6" ht="13.5" thickBot="1" x14ac:dyDescent="0.25">
      <c r="B17" s="6">
        <v>1</v>
      </c>
      <c r="C17" s="1" t="s">
        <v>29</v>
      </c>
      <c r="D17" s="8">
        <f>B17*0.836</f>
        <v>0.83599999999999997</v>
      </c>
      <c r="E17" s="4" t="s">
        <v>30</v>
      </c>
      <c r="F17" s="11"/>
    </row>
    <row r="24" spans="2:6" x14ac:dyDescent="0.2">
      <c r="B24" s="5"/>
      <c r="C24" s="1"/>
      <c r="D24" s="3"/>
      <c r="E24" s="1"/>
      <c r="F24" s="1"/>
    </row>
  </sheetData>
  <sheetProtection password="ED2D" sheet="1" objects="1" scenarios="1"/>
  <mergeCells count="2">
    <mergeCell ref="M1:S1"/>
    <mergeCell ref="B1:J1"/>
  </mergeCells>
  <phoneticPr fontId="2" type="noConversion"/>
  <pageMargins left="0.75" right="0.75" top="1" bottom="1" header="0.5" footer="0.5"/>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11"/>
  <sheetViews>
    <sheetView showGridLines="0" workbookViewId="0">
      <selection activeCell="G10" sqref="G10"/>
    </sheetView>
  </sheetViews>
  <sheetFormatPr defaultRowHeight="12.75" x14ac:dyDescent="0.2"/>
  <cols>
    <col min="1" max="1" width="4" customWidth="1"/>
    <col min="2" max="2" width="15.1640625" customWidth="1"/>
    <col min="3" max="3" width="17.83203125" customWidth="1"/>
    <col min="4" max="4" width="14.33203125" customWidth="1"/>
    <col min="5" max="5" width="12.33203125" bestFit="1" customWidth="1"/>
    <col min="6" max="6" width="11.5" customWidth="1"/>
    <col min="7" max="7" width="9.5" customWidth="1"/>
    <col min="8" max="8" width="8.33203125" customWidth="1"/>
    <col min="9" max="9" width="13.6640625" bestFit="1" customWidth="1"/>
    <col min="10" max="10" width="15" customWidth="1"/>
  </cols>
  <sheetData>
    <row r="1" spans="2:10" ht="18.75" x14ac:dyDescent="0.3">
      <c r="B1" s="185" t="s">
        <v>48</v>
      </c>
      <c r="C1" s="185"/>
      <c r="D1" s="185"/>
      <c r="E1" s="185"/>
      <c r="F1" s="185"/>
      <c r="G1" s="185"/>
      <c r="H1" s="185"/>
      <c r="I1" s="21"/>
    </row>
    <row r="3" spans="2:10" x14ac:dyDescent="0.2">
      <c r="B3" s="12" t="s">
        <v>32</v>
      </c>
      <c r="C3" s="12" t="s">
        <v>33</v>
      </c>
      <c r="D3" s="12" t="s">
        <v>35</v>
      </c>
      <c r="E3" s="12" t="s">
        <v>37</v>
      </c>
      <c r="F3" s="12" t="s">
        <v>39</v>
      </c>
      <c r="G3" s="12" t="s">
        <v>43</v>
      </c>
    </row>
    <row r="4" spans="2:10" x14ac:dyDescent="0.2">
      <c r="B4" s="13" t="s">
        <v>31</v>
      </c>
      <c r="C4" s="13" t="s">
        <v>34</v>
      </c>
      <c r="D4" s="13" t="s">
        <v>36</v>
      </c>
      <c r="E4" s="13" t="s">
        <v>45</v>
      </c>
      <c r="F4" s="13" t="s">
        <v>45</v>
      </c>
      <c r="G4" s="13" t="s">
        <v>44</v>
      </c>
    </row>
    <row r="5" spans="2:10" x14ac:dyDescent="0.2">
      <c r="B5" s="17">
        <v>148</v>
      </c>
      <c r="C5" s="17">
        <v>3</v>
      </c>
      <c r="D5" s="19">
        <f>1/(B5*9*(C5/12)/2000)</f>
        <v>6.0060060060060056</v>
      </c>
      <c r="E5" s="18">
        <v>5280</v>
      </c>
      <c r="F5" s="18">
        <v>12</v>
      </c>
      <c r="G5" s="16">
        <f>E5*F5/D5/9</f>
        <v>1172.1600000000001</v>
      </c>
    </row>
    <row r="8" spans="2:10" x14ac:dyDescent="0.2">
      <c r="B8" s="12" t="s">
        <v>37</v>
      </c>
      <c r="C8" s="12" t="s">
        <v>39</v>
      </c>
      <c r="D8" s="12" t="s">
        <v>41</v>
      </c>
      <c r="E8" s="12" t="s">
        <v>32</v>
      </c>
      <c r="F8" s="12" t="s">
        <v>43</v>
      </c>
      <c r="G8" s="12" t="s">
        <v>43</v>
      </c>
      <c r="H8" s="22" t="s">
        <v>47</v>
      </c>
      <c r="I8" s="22" t="s">
        <v>67</v>
      </c>
      <c r="J8" s="12" t="s">
        <v>51</v>
      </c>
    </row>
    <row r="9" spans="2:10" x14ac:dyDescent="0.2">
      <c r="B9" s="15" t="s">
        <v>38</v>
      </c>
      <c r="C9" s="13" t="s">
        <v>40</v>
      </c>
      <c r="D9" s="13" t="s">
        <v>42</v>
      </c>
      <c r="E9" s="13" t="s">
        <v>31</v>
      </c>
      <c r="F9" s="13" t="s">
        <v>44</v>
      </c>
      <c r="G9" s="13" t="s">
        <v>46</v>
      </c>
      <c r="H9" s="25"/>
      <c r="I9" s="25" t="s">
        <v>41</v>
      </c>
      <c r="J9" s="13" t="s">
        <v>52</v>
      </c>
    </row>
    <row r="10" spans="2:10" x14ac:dyDescent="0.2">
      <c r="B10" s="32">
        <f>E5</f>
        <v>5280</v>
      </c>
      <c r="C10" s="32">
        <f>F5</f>
        <v>12</v>
      </c>
      <c r="D10" s="30">
        <f>C5</f>
        <v>3</v>
      </c>
      <c r="E10" s="30">
        <f>B5</f>
        <v>148</v>
      </c>
      <c r="F10" s="12">
        <f>B10*C10*D10*E10/12/2000</f>
        <v>1172.1600000000001</v>
      </c>
      <c r="G10" s="23">
        <v>1100</v>
      </c>
      <c r="H10" s="27">
        <f>(G10/F10)</f>
        <v>0.93843843843843833</v>
      </c>
      <c r="I10" s="51">
        <v>4</v>
      </c>
      <c r="J10" s="49">
        <f>I10+(I10*(1-H10))</f>
        <v>4.2462462462462467</v>
      </c>
    </row>
    <row r="11" spans="2:10" x14ac:dyDescent="0.2">
      <c r="B11" s="14">
        <f>B10</f>
        <v>5280</v>
      </c>
      <c r="C11" s="14">
        <f>C10</f>
        <v>12</v>
      </c>
      <c r="D11" s="31">
        <f>G10*2000*C10/B11/12/E10</f>
        <v>2.8153153153153156</v>
      </c>
      <c r="E11" s="14">
        <f>E10</f>
        <v>148</v>
      </c>
      <c r="F11" s="14">
        <f>B11*C11*D11*E11/12/2000</f>
        <v>1100.0000000000002</v>
      </c>
      <c r="G11" s="24">
        <f>G10</f>
        <v>1100</v>
      </c>
      <c r="H11" s="26">
        <f>1-(G11/F11)</f>
        <v>0</v>
      </c>
      <c r="I11" s="52">
        <f>IF(I10="","",I10*(1-H10))</f>
        <v>0.24624624624624669</v>
      </c>
      <c r="J11" s="50"/>
    </row>
  </sheetData>
  <sheetProtection sheet="1" objects="1" scenarios="1"/>
  <mergeCells count="1">
    <mergeCell ref="B1:H1"/>
  </mergeCells>
  <phoneticPr fontId="2"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7CEA3F88CADCF4683C8B23A4B1950E4" ma:contentTypeVersion="11" ma:contentTypeDescription="Create a new document." ma:contentTypeScope="" ma:versionID="21ce5ec2bbf7d9169f988bbf83b58009">
  <xsd:schema xmlns:xsd="http://www.w3.org/2001/XMLSchema" xmlns:xs="http://www.w3.org/2001/XMLSchema" xmlns:p="http://schemas.microsoft.com/office/2006/metadata/properties" xmlns:ns3="b93414c5-26b3-45a6-a512-66ed0973311d" targetNamespace="http://schemas.microsoft.com/office/2006/metadata/properties" ma:root="true" ma:fieldsID="4588a332da9f8785211e8406e16a3d7f" ns3:_="">
    <xsd:import namespace="b93414c5-26b3-45a6-a512-66ed0973311d"/>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DateTaken" minOccurs="0"/>
                <xsd:element ref="ns3:MediaServiceSystemTag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3414c5-26b3-45a6-a512-66ed097331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SystemTags" ma:index="12" nillable="true" ma:displayName="MediaServiceSystemTags" ma:hidden="true" ma:internalName="MediaServiceSystemTags"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dexed="true" ma:internalName="MediaServiceLocatio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BillingMetadata" ma:index="1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ADCA8B-7243-459A-810B-B3E59C9A23CA}">
  <ds:schemaRefs>
    <ds:schemaRef ds:uri="http://schemas.microsoft.com/office/2006/metadata/longProperties"/>
  </ds:schemaRefs>
</ds:datastoreItem>
</file>

<file path=customXml/itemProps2.xml><?xml version="1.0" encoding="utf-8"?>
<ds:datastoreItem xmlns:ds="http://schemas.openxmlformats.org/officeDocument/2006/customXml" ds:itemID="{ADB4F0F2-00CD-44FA-AC22-193F5A4F1844}">
  <ds:schemaRefs>
    <ds:schemaRef ds:uri="http://purl.org/dc/elements/1.1/"/>
    <ds:schemaRef ds:uri="http://schemas.microsoft.com/office/infopath/2007/PartnerControls"/>
    <ds:schemaRef ds:uri="http://purl.org/dc/dcmitype/"/>
    <ds:schemaRef ds:uri="http://www.w3.org/XML/1998/namespace"/>
    <ds:schemaRef ds:uri="http://schemas.microsoft.com/office/2006/documentManagement/types"/>
    <ds:schemaRef ds:uri="http://purl.org/dc/terms/"/>
    <ds:schemaRef ds:uri="http://schemas.openxmlformats.org/package/2006/metadata/core-properties"/>
    <ds:schemaRef ds:uri="b93414c5-26b3-45a6-a512-66ed0973311d"/>
    <ds:schemaRef ds:uri="http://schemas.microsoft.com/office/2006/metadata/properties"/>
  </ds:schemaRefs>
</ds:datastoreItem>
</file>

<file path=customXml/itemProps3.xml><?xml version="1.0" encoding="utf-8"?>
<ds:datastoreItem xmlns:ds="http://schemas.openxmlformats.org/officeDocument/2006/customXml" ds:itemID="{F661536F-8694-4A62-BE2C-B7EB9DB78F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3414c5-26b3-45a6-a512-66ed097331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1526737-B2D9-406D-A51D-0627FEEB90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Worksheet</vt:lpstr>
      <vt:lpstr>Fuel Prices</vt:lpstr>
      <vt:lpstr>Conversions</vt:lpstr>
      <vt:lpstr>Measures</vt:lpstr>
      <vt:lpstr>HMA Calculations</vt:lpstr>
      <vt:lpstr>_8_Jan_05</vt:lpstr>
      <vt:lpstr>Date</vt:lpstr>
      <vt:lpstr>Price</vt:lpstr>
      <vt:lpstr>Conversions!Print_Area</vt:lpstr>
      <vt:lpstr>Worksheet!Print_Area</vt:lpstr>
      <vt:lpstr>Worksheet!Print_Titles</vt:lpstr>
    </vt:vector>
  </TitlesOfParts>
  <Company>MDOT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Fuel Adjustment (Excel)</dc:title>
  <dc:creator>tflorey</dc:creator>
  <cp:lastModifiedBy>Meg Tran</cp:lastModifiedBy>
  <cp:lastPrinted>2010-06-04T12:20:39Z</cp:lastPrinted>
  <dcterms:created xsi:type="dcterms:W3CDTF">2005-10-06T18:38:19Z</dcterms:created>
  <dcterms:modified xsi:type="dcterms:W3CDTF">2026-04-29T17:38:06Z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7800.00000000000</vt:lpwstr>
  </property>
  <property fmtid="{D5CDD505-2E9C-101B-9397-08002B2CF9AE}" pid="3" name="ContentType">
    <vt:lpwstr>Document</vt:lpwstr>
  </property>
  <property fmtid="{D5CDD505-2E9C-101B-9397-08002B2CF9AE}" pid="4" name="ContentTypeId">
    <vt:lpwstr>0x01010057CEA3F88CADCF4683C8B23A4B1950E4</vt:lpwstr>
  </property>
</Properties>
</file>